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sikovav\Desktop\"/>
    </mc:Choice>
  </mc:AlternateContent>
  <xr:revisionPtr revIDLastSave="0" documentId="13_ncr:1_{0959011B-7969-4EEF-B557-71477115F86E}" xr6:coauthVersionLast="36" xr6:coauthVersionMax="36" xr10:uidLastSave="{00000000-0000-0000-0000-000000000000}"/>
  <workbookProtection workbookAlgorithmName="SHA-512" workbookHashValue="w2BCjvcWJP4lrJNHm84GHX7LwnF8Jl0R5r2XtThXyXO3RPCxQUQ+h02J9aPVqkyaLGfdMRw2ix1oMzaBtzUQnw==" workbookSaltValue="iBTjbEi3f/immDKzKHNz2g==" workbookSpinCount="100000" lockStructure="1"/>
  <bookViews>
    <workbookView xWindow="0" yWindow="0" windowWidth="28800" windowHeight="14235" xr2:uid="{00000000-000D-0000-FFFF-FFFF00000000}"/>
  </bookViews>
  <sheets>
    <sheet name="Úvodní strana" sheetId="12" r:id="rId1"/>
    <sheet name="Souhrn" sheetId="28" r:id="rId2"/>
    <sheet name="MŠ" sheetId="22" r:id="rId3"/>
    <sheet name="ZŠ" sheetId="23" r:id="rId4"/>
    <sheet name="ŠD" sheetId="24" r:id="rId5"/>
    <sheet name="ŠK" sheetId="25" r:id="rId6"/>
    <sheet name="SVČ" sheetId="26" r:id="rId7"/>
    <sheet name="ZUŠ" sheetId="27" r:id="rId8"/>
    <sheet name="data" sheetId="29" state="hidden" r:id="rId9"/>
  </sheets>
  <definedNames>
    <definedName name="_xlnm._FilterDatabase" localSheetId="2" hidden="1">MŠ!$A$16:$BX$16</definedName>
    <definedName name="ICT">data!$A$2:$A$5</definedName>
    <definedName name="_xlnm.Print_Area" localSheetId="0">'Úvodní strana'!$B$2:$P$42</definedName>
  </definedNames>
  <calcPr calcId="191029"/>
</workbook>
</file>

<file path=xl/calcChain.xml><?xml version="1.0" encoding="utf-8"?>
<calcChain xmlns="http://schemas.openxmlformats.org/spreadsheetml/2006/main">
  <c r="BX41" i="24" l="1"/>
  <c r="BX39" i="24"/>
  <c r="BX37" i="24"/>
  <c r="BA41" i="24"/>
  <c r="BA39" i="24"/>
  <c r="BA37" i="24"/>
  <c r="BG18" i="27" l="1"/>
  <c r="BG19" i="27"/>
  <c r="BG20" i="27"/>
  <c r="BG21" i="27"/>
  <c r="BG22" i="27"/>
  <c r="BG23" i="27"/>
  <c r="BG24" i="27"/>
  <c r="BG25" i="27"/>
  <c r="BG26" i="27"/>
  <c r="BG27" i="27"/>
  <c r="BG28" i="27"/>
  <c r="BG29" i="27"/>
  <c r="BG30" i="27"/>
  <c r="BG31" i="27"/>
  <c r="BG32" i="27"/>
  <c r="BG33" i="27"/>
  <c r="BG34" i="27"/>
  <c r="BG35" i="27"/>
  <c r="BG36" i="27"/>
  <c r="BG37" i="27"/>
  <c r="BG38" i="27"/>
  <c r="BG39" i="27"/>
  <c r="BG40" i="27"/>
  <c r="BG41" i="27"/>
  <c r="BG42" i="27"/>
  <c r="BG43" i="27"/>
  <c r="BG44" i="27"/>
  <c r="BG45" i="27"/>
  <c r="BG46" i="27"/>
  <c r="BG47" i="27"/>
  <c r="BG48" i="27"/>
  <c r="BG49" i="27"/>
  <c r="BG50" i="27"/>
  <c r="BG51" i="27"/>
  <c r="BG52" i="27"/>
  <c r="BG54" i="27"/>
  <c r="BG55" i="27"/>
  <c r="BG17" i="27"/>
  <c r="AI53" i="22" l="1"/>
  <c r="AJ53" i="22" s="1"/>
  <c r="BF55" i="27" l="1"/>
  <c r="BF53" i="27"/>
  <c r="BF51" i="27"/>
  <c r="BF49" i="27"/>
  <c r="BF47" i="27"/>
  <c r="BF45" i="27"/>
  <c r="BF43" i="27"/>
  <c r="BF41" i="27"/>
  <c r="BF39" i="27"/>
  <c r="BF37" i="27"/>
  <c r="BF35" i="27"/>
  <c r="BF33" i="27"/>
  <c r="BF31" i="27"/>
  <c r="BF29" i="27"/>
  <c r="BF27" i="27"/>
  <c r="BF25" i="27"/>
  <c r="BF23" i="27"/>
  <c r="BF21" i="27"/>
  <c r="BF19" i="27"/>
  <c r="BF17" i="27"/>
  <c r="BD17" i="27" l="1"/>
  <c r="BD15" i="27"/>
  <c r="BC4" i="27"/>
  <c r="BL57" i="27"/>
  <c r="BD55" i="27"/>
  <c r="BE55" i="27" s="1"/>
  <c r="BD53" i="27"/>
  <c r="BS53" i="27" s="1"/>
  <c r="BD51" i="27"/>
  <c r="BR51" i="27" s="1"/>
  <c r="BE49" i="27"/>
  <c r="BD49" i="27"/>
  <c r="BE47" i="27"/>
  <c r="BE45" i="27"/>
  <c r="BD45" i="27"/>
  <c r="BE43" i="27"/>
  <c r="BR41" i="27"/>
  <c r="BD41" i="27"/>
  <c r="BS41" i="27" s="1"/>
  <c r="BQ39" i="27"/>
  <c r="BD39" i="27"/>
  <c r="BP39" i="27" s="1"/>
  <c r="BD37" i="27"/>
  <c r="BI37" i="27" s="1"/>
  <c r="BD35" i="27"/>
  <c r="BI35" i="27" s="1"/>
  <c r="BD33" i="27"/>
  <c r="BI33" i="27" s="1"/>
  <c r="BT33" i="27" s="1"/>
  <c r="BU33" i="27" s="1"/>
  <c r="BD31" i="27"/>
  <c r="BE31" i="27" s="1"/>
  <c r="BD29" i="27"/>
  <c r="BI29" i="27" s="1"/>
  <c r="BD27" i="27"/>
  <c r="BU27" i="27" s="1"/>
  <c r="BT25" i="27"/>
  <c r="BD25" i="27"/>
  <c r="BU25" i="27" s="1"/>
  <c r="BU23" i="27"/>
  <c r="BD23" i="27"/>
  <c r="BT23" i="27" s="1"/>
  <c r="BQ21" i="27"/>
  <c r="BP21" i="27"/>
  <c r="BD21" i="27"/>
  <c r="BS21" i="27" s="1"/>
  <c r="BD19" i="27"/>
  <c r="BR19" i="27" s="1"/>
  <c r="BR17" i="27"/>
  <c r="BP17" i="27"/>
  <c r="BE17" i="27"/>
  <c r="BS17" i="27"/>
  <c r="BC4" i="26"/>
  <c r="BD27" i="26"/>
  <c r="BE27" i="26" s="1"/>
  <c r="BD15" i="26"/>
  <c r="BG18" i="26"/>
  <c r="BG20" i="26"/>
  <c r="BG22" i="26"/>
  <c r="BG24" i="26"/>
  <c r="BG26" i="26"/>
  <c r="BG28" i="26"/>
  <c r="BG30" i="26"/>
  <c r="BG32" i="26"/>
  <c r="BG34" i="26"/>
  <c r="BG36" i="26"/>
  <c r="BG38" i="26"/>
  <c r="BG40" i="26"/>
  <c r="BG42" i="26"/>
  <c r="BG44" i="26"/>
  <c r="BG46" i="26"/>
  <c r="BG48" i="26"/>
  <c r="BG50" i="26"/>
  <c r="BG52" i="26"/>
  <c r="BG54" i="26"/>
  <c r="BG56" i="26"/>
  <c r="BF57" i="26"/>
  <c r="BF55" i="26"/>
  <c r="BF53" i="26"/>
  <c r="BF51" i="26"/>
  <c r="BF49" i="26"/>
  <c r="BF47" i="26"/>
  <c r="BF45" i="26"/>
  <c r="BF43" i="26"/>
  <c r="BF41" i="26"/>
  <c r="BF39" i="26"/>
  <c r="BF37" i="26"/>
  <c r="BF35" i="26"/>
  <c r="BF33" i="26"/>
  <c r="BF31" i="26"/>
  <c r="BF29" i="26"/>
  <c r="BF27" i="26"/>
  <c r="BF25" i="26"/>
  <c r="BF23" i="26"/>
  <c r="BF21" i="26"/>
  <c r="BF19" i="26"/>
  <c r="BF17" i="26"/>
  <c r="BD57" i="26"/>
  <c r="BE57" i="26" s="1"/>
  <c r="BR55" i="26"/>
  <c r="BD55" i="26"/>
  <c r="BQ55" i="26" s="1"/>
  <c r="BN53" i="26"/>
  <c r="BD53" i="26"/>
  <c r="BR53" i="26" s="1"/>
  <c r="BD51" i="26"/>
  <c r="BS51" i="26" s="1"/>
  <c r="BD49" i="26"/>
  <c r="BS49" i="26" s="1"/>
  <c r="BE47" i="26"/>
  <c r="BD47" i="26"/>
  <c r="BS47" i="26" s="1"/>
  <c r="BE45" i="26"/>
  <c r="BD45" i="26"/>
  <c r="BR45" i="26" s="1"/>
  <c r="BE43" i="26"/>
  <c r="BD43" i="26"/>
  <c r="BS43" i="26" s="1"/>
  <c r="BE41" i="26"/>
  <c r="BD41" i="26"/>
  <c r="BS41" i="26" s="1"/>
  <c r="BD39" i="26"/>
  <c r="BP39" i="26" s="1"/>
  <c r="BE37" i="26"/>
  <c r="BD37" i="26"/>
  <c r="BI37" i="26" s="1"/>
  <c r="BD35" i="26"/>
  <c r="BI35" i="26" s="1"/>
  <c r="BD33" i="26"/>
  <c r="BI33" i="26" s="1"/>
  <c r="BT33" i="26" s="1"/>
  <c r="BU33" i="26" s="1"/>
  <c r="BE31" i="26"/>
  <c r="BD31" i="26"/>
  <c r="BI31" i="26" s="1"/>
  <c r="BD29" i="26"/>
  <c r="BI29" i="26" s="1"/>
  <c r="BT27" i="26"/>
  <c r="BD25" i="26"/>
  <c r="BU25" i="26" s="1"/>
  <c r="BU23" i="26"/>
  <c r="BD23" i="26"/>
  <c r="BI23" i="26" s="1"/>
  <c r="BD21" i="26"/>
  <c r="BR21" i="26" s="1"/>
  <c r="BP19" i="26"/>
  <c r="BE19" i="26"/>
  <c r="BD19" i="26"/>
  <c r="BS19" i="26" s="1"/>
  <c r="BD17" i="26"/>
  <c r="BP17" i="26" s="1"/>
  <c r="BF25" i="25"/>
  <c r="BF21" i="25"/>
  <c r="BF19" i="25"/>
  <c r="BF17" i="25"/>
  <c r="AI17" i="25"/>
  <c r="BI18" i="25"/>
  <c r="BI20" i="25"/>
  <c r="BI22" i="25"/>
  <c r="BI24" i="25"/>
  <c r="BI26" i="25"/>
  <c r="BI28" i="25"/>
  <c r="BI30" i="25"/>
  <c r="BI32" i="25"/>
  <c r="BI34" i="25"/>
  <c r="BI36" i="25"/>
  <c r="BI38" i="25"/>
  <c r="BI40" i="25"/>
  <c r="BI42" i="25"/>
  <c r="BI44" i="25"/>
  <c r="BI46" i="25"/>
  <c r="BI48" i="25"/>
  <c r="BH49" i="25"/>
  <c r="BH47" i="25"/>
  <c r="BH45" i="25"/>
  <c r="BH43" i="25"/>
  <c r="BH41" i="25"/>
  <c r="BH39" i="25"/>
  <c r="BH37" i="25"/>
  <c r="BH35" i="25"/>
  <c r="BH33" i="25"/>
  <c r="BH31" i="25"/>
  <c r="BH29" i="25"/>
  <c r="BH27" i="25"/>
  <c r="BH25" i="25"/>
  <c r="BH23" i="25"/>
  <c r="BH21" i="25"/>
  <c r="BH19" i="25"/>
  <c r="BH17" i="25"/>
  <c r="BF15" i="25"/>
  <c r="BN51" i="25"/>
  <c r="BM51" i="25"/>
  <c r="BE51" i="26" l="1"/>
  <c r="BE17" i="26"/>
  <c r="BQ53" i="27"/>
  <c r="BQ17" i="26"/>
  <c r="BI27" i="26"/>
  <c r="BE29" i="26"/>
  <c r="BQ39" i="26"/>
  <c r="BP41" i="26"/>
  <c r="BP43" i="26"/>
  <c r="BE60" i="26"/>
  <c r="BP51" i="26"/>
  <c r="BE55" i="26"/>
  <c r="BE53" i="27"/>
  <c r="BR53" i="27"/>
  <c r="BE21" i="27"/>
  <c r="BC6" i="27" s="1"/>
  <c r="BR39" i="26"/>
  <c r="BQ41" i="26"/>
  <c r="BP55" i="26"/>
  <c r="BR21" i="27"/>
  <c r="BE25" i="27"/>
  <c r="BE33" i="27"/>
  <c r="BE37" i="27"/>
  <c r="BE41" i="27"/>
  <c r="BE29" i="27"/>
  <c r="BP41" i="27"/>
  <c r="BP53" i="27"/>
  <c r="BE23" i="26"/>
  <c r="BT23" i="26"/>
  <c r="BU29" i="27"/>
  <c r="BT29" i="27"/>
  <c r="BS45" i="27"/>
  <c r="BM45" i="27"/>
  <c r="BR45" i="27"/>
  <c r="BP45" i="27"/>
  <c r="BQ45" i="27"/>
  <c r="BU35" i="27"/>
  <c r="BT35" i="27"/>
  <c r="BS49" i="27"/>
  <c r="BM49" i="27"/>
  <c r="BR49" i="27"/>
  <c r="BP49" i="27"/>
  <c r="BQ49" i="27"/>
  <c r="BT37" i="27"/>
  <c r="BU37" i="27"/>
  <c r="BS19" i="27"/>
  <c r="BI27" i="27"/>
  <c r="BN51" i="27"/>
  <c r="BS51" i="27"/>
  <c r="BQ17" i="27"/>
  <c r="BE19" i="27"/>
  <c r="BP19" i="27"/>
  <c r="BJ21" i="27"/>
  <c r="BI25" i="27"/>
  <c r="BE27" i="27"/>
  <c r="BT27" i="27"/>
  <c r="BE35" i="27"/>
  <c r="BR39" i="27"/>
  <c r="BQ41" i="27"/>
  <c r="BD43" i="27"/>
  <c r="BD47" i="27"/>
  <c r="BE51" i="27"/>
  <c r="BP51" i="27"/>
  <c r="BN53" i="27"/>
  <c r="BJ19" i="27"/>
  <c r="BI23" i="27"/>
  <c r="BI31" i="27"/>
  <c r="BT31" i="27" s="1"/>
  <c r="BU31" i="27" s="1"/>
  <c r="BK39" i="27"/>
  <c r="BS39" i="27"/>
  <c r="BQ51" i="27"/>
  <c r="BO55" i="27"/>
  <c r="BO57" i="27" s="1"/>
  <c r="BQ19" i="27"/>
  <c r="BJ17" i="27"/>
  <c r="BE23" i="27"/>
  <c r="BE39" i="27"/>
  <c r="BC5" i="27" s="1"/>
  <c r="BK41" i="27"/>
  <c r="BQ49" i="26"/>
  <c r="BR47" i="26"/>
  <c r="BP47" i="26"/>
  <c r="BQ47" i="26"/>
  <c r="BE49" i="26"/>
  <c r="BP49" i="26"/>
  <c r="BE35" i="26"/>
  <c r="BU31" i="26"/>
  <c r="BT31" i="26"/>
  <c r="BI59" i="26"/>
  <c r="BT29" i="26"/>
  <c r="BU29" i="26"/>
  <c r="BT35" i="26"/>
  <c r="BU35" i="26"/>
  <c r="BT37" i="26"/>
  <c r="BU37" i="26"/>
  <c r="BS21" i="26"/>
  <c r="BR17" i="26"/>
  <c r="BQ19" i="26"/>
  <c r="BE21" i="26"/>
  <c r="BP21" i="26"/>
  <c r="BE25" i="26"/>
  <c r="BT25" i="26"/>
  <c r="BU27" i="26"/>
  <c r="BE33" i="26"/>
  <c r="BK39" i="26"/>
  <c r="BK59" i="26" s="1"/>
  <c r="BS39" i="26"/>
  <c r="BR41" i="26"/>
  <c r="BQ43" i="26"/>
  <c r="BP45" i="26"/>
  <c r="BM47" i="26"/>
  <c r="BR49" i="26"/>
  <c r="BQ51" i="26"/>
  <c r="BE53" i="26"/>
  <c r="BP53" i="26"/>
  <c r="BL55" i="26"/>
  <c r="BL59" i="26" s="1"/>
  <c r="BS55" i="26"/>
  <c r="BJ21" i="26"/>
  <c r="BI25" i="26"/>
  <c r="BI60" i="26" s="1"/>
  <c r="BM45" i="26"/>
  <c r="BS45" i="26"/>
  <c r="BJ17" i="26"/>
  <c r="BS17" i="26"/>
  <c r="BR19" i="26"/>
  <c r="BQ21" i="26"/>
  <c r="BE39" i="26"/>
  <c r="BM41" i="26"/>
  <c r="BR43" i="26"/>
  <c r="BQ45" i="26"/>
  <c r="BN49" i="26"/>
  <c r="BR51" i="26"/>
  <c r="BQ53" i="26"/>
  <c r="BO57" i="26"/>
  <c r="BO59" i="26" s="1"/>
  <c r="BS53" i="26"/>
  <c r="BJ19" i="26"/>
  <c r="BM43" i="26"/>
  <c r="BN51" i="26"/>
  <c r="BE4" i="25"/>
  <c r="BQ51" i="25"/>
  <c r="BX49" i="25"/>
  <c r="BF49" i="25"/>
  <c r="BT49" i="25" s="1"/>
  <c r="BX47" i="25"/>
  <c r="BR47" i="25"/>
  <c r="BF47" i="25"/>
  <c r="BS47" i="25" s="1"/>
  <c r="BX45" i="25"/>
  <c r="BS45" i="25"/>
  <c r="BF45" i="25"/>
  <c r="BR45" i="25" s="1"/>
  <c r="BX43" i="25"/>
  <c r="BG43" i="25"/>
  <c r="BX41" i="25"/>
  <c r="BG41" i="25"/>
  <c r="BX39" i="25"/>
  <c r="BG39" i="25"/>
  <c r="BX37" i="25"/>
  <c r="BG37" i="25"/>
  <c r="BX35" i="25"/>
  <c r="BF35" i="25"/>
  <c r="BK35" i="25" s="1"/>
  <c r="BX33" i="25"/>
  <c r="BF33" i="25"/>
  <c r="BK33" i="25" s="1"/>
  <c r="BX31" i="25"/>
  <c r="BF31" i="25"/>
  <c r="BK31" i="25" s="1"/>
  <c r="BV31" i="25" s="1"/>
  <c r="BW31" i="25" s="1"/>
  <c r="BX29" i="25"/>
  <c r="BF29" i="25"/>
  <c r="BK29" i="25" s="1"/>
  <c r="BX27" i="25"/>
  <c r="BF27" i="25"/>
  <c r="BK27" i="25" s="1"/>
  <c r="BX25" i="25"/>
  <c r="BW25" i="25"/>
  <c r="BK25" i="25"/>
  <c r="BX23" i="25"/>
  <c r="BF23" i="25"/>
  <c r="BK23" i="25" s="1"/>
  <c r="BX21" i="25"/>
  <c r="BU21" i="25"/>
  <c r="BX19" i="25"/>
  <c r="BT19" i="25"/>
  <c r="BR19" i="25"/>
  <c r="BG19" i="25"/>
  <c r="BS19" i="25"/>
  <c r="BX17" i="25"/>
  <c r="BS17" i="25"/>
  <c r="BE4" i="24"/>
  <c r="BV23" i="25" l="1"/>
  <c r="BG31" i="25"/>
  <c r="BW23" i="25"/>
  <c r="BG35" i="25"/>
  <c r="BT47" i="25"/>
  <c r="BI58" i="27"/>
  <c r="BC7" i="26"/>
  <c r="BU57" i="27"/>
  <c r="BG23" i="25"/>
  <c r="BG27" i="25"/>
  <c r="BG47" i="25"/>
  <c r="BK57" i="27"/>
  <c r="BE56" i="27"/>
  <c r="BT57" i="27"/>
  <c r="BC7" i="27"/>
  <c r="BC5" i="26"/>
  <c r="BD14" i="27"/>
  <c r="BC3" i="27"/>
  <c r="BE16" i="27"/>
  <c r="BQ47" i="27"/>
  <c r="BP47" i="27"/>
  <c r="BR47" i="27"/>
  <c r="BS47" i="27"/>
  <c r="BM47" i="27"/>
  <c r="BI57" i="27"/>
  <c r="BQ43" i="27"/>
  <c r="BP43" i="27"/>
  <c r="BS43" i="27"/>
  <c r="BM43" i="27"/>
  <c r="BR43" i="27"/>
  <c r="BJ57" i="27"/>
  <c r="BN57" i="27"/>
  <c r="BC6" i="26"/>
  <c r="BH58" i="26"/>
  <c r="BP59" i="26" s="1"/>
  <c r="BQ59" i="26" s="1"/>
  <c r="BR59" i="26" s="1"/>
  <c r="BD13" i="26"/>
  <c r="BU59" i="26"/>
  <c r="BM59" i="26"/>
  <c r="BN59" i="26"/>
  <c r="BJ59" i="26"/>
  <c r="BT59" i="26"/>
  <c r="BE58" i="26"/>
  <c r="BC3" i="26" s="1"/>
  <c r="BE6" i="25"/>
  <c r="BK52" i="25"/>
  <c r="BK51" i="25"/>
  <c r="BS21" i="25"/>
  <c r="BW27" i="25"/>
  <c r="BV27" i="25"/>
  <c r="BW29" i="25"/>
  <c r="BV29" i="25"/>
  <c r="BW33" i="25"/>
  <c r="BV33" i="25"/>
  <c r="BW35" i="25"/>
  <c r="BV35" i="25"/>
  <c r="BL17" i="25"/>
  <c r="BU17" i="25"/>
  <c r="BL21" i="25"/>
  <c r="BP49" i="25"/>
  <c r="BU49" i="25"/>
  <c r="BT17" i="25"/>
  <c r="BL19" i="25"/>
  <c r="BU19" i="25"/>
  <c r="BG21" i="25"/>
  <c r="BR21" i="25"/>
  <c r="BG25" i="25"/>
  <c r="BV25" i="25"/>
  <c r="BG33" i="25"/>
  <c r="BT45" i="25"/>
  <c r="BP47" i="25"/>
  <c r="BU47" i="25"/>
  <c r="BG49" i="25"/>
  <c r="BR49" i="25"/>
  <c r="BP45" i="25"/>
  <c r="BU45" i="25"/>
  <c r="BS49" i="25"/>
  <c r="BG17" i="25"/>
  <c r="BR17" i="25"/>
  <c r="BT21" i="25"/>
  <c r="BG29" i="25"/>
  <c r="BF37" i="25"/>
  <c r="BF39" i="25"/>
  <c r="BF41" i="25"/>
  <c r="BF43" i="25"/>
  <c r="BG45" i="25"/>
  <c r="BH49" i="24"/>
  <c r="BH47" i="24"/>
  <c r="BH45" i="24"/>
  <c r="BH43" i="24"/>
  <c r="BH41" i="24"/>
  <c r="BH39" i="24"/>
  <c r="BH37" i="24"/>
  <c r="BH35" i="24"/>
  <c r="BH33" i="24"/>
  <c r="BH31" i="24"/>
  <c r="BH29" i="24"/>
  <c r="BH27" i="24"/>
  <c r="BH25" i="24"/>
  <c r="BH23" i="24"/>
  <c r="BH21" i="24"/>
  <c r="BH19" i="24"/>
  <c r="BH17" i="24"/>
  <c r="BF37" i="24"/>
  <c r="BF25" i="24"/>
  <c r="BF21" i="24"/>
  <c r="BF19" i="24"/>
  <c r="BF17" i="24"/>
  <c r="AI17" i="24"/>
  <c r="BF15" i="24"/>
  <c r="AI15" i="24"/>
  <c r="BV51" i="25" l="1"/>
  <c r="BM57" i="27"/>
  <c r="BW51" i="25"/>
  <c r="BP51" i="25"/>
  <c r="BD13" i="27"/>
  <c r="BH56" i="27"/>
  <c r="BP57" i="27" s="1"/>
  <c r="BQ57" i="27" s="1"/>
  <c r="BS57" i="27" s="1"/>
  <c r="BD14" i="26"/>
  <c r="BS59" i="26"/>
  <c r="BE16" i="26"/>
  <c r="BE5" i="25"/>
  <c r="BE7" i="25"/>
  <c r="BL51" i="25"/>
  <c r="BR39" i="25"/>
  <c r="BT39" i="25"/>
  <c r="BU39" i="25"/>
  <c r="BO39" i="25"/>
  <c r="BS39" i="25"/>
  <c r="BR37" i="25"/>
  <c r="BU37" i="25"/>
  <c r="BO37" i="25"/>
  <c r="BS37" i="25"/>
  <c r="BT37" i="25"/>
  <c r="BR41" i="25"/>
  <c r="BU41" i="25"/>
  <c r="BO41" i="25"/>
  <c r="BT41" i="25"/>
  <c r="BS41" i="25"/>
  <c r="BR43" i="25"/>
  <c r="BU43" i="25"/>
  <c r="BO43" i="25"/>
  <c r="BT43" i="25"/>
  <c r="BS43" i="25"/>
  <c r="BG50" i="25"/>
  <c r="BI18" i="24"/>
  <c r="BI20" i="24"/>
  <c r="BI22" i="24"/>
  <c r="BI24" i="24"/>
  <c r="BI26" i="24"/>
  <c r="BI28" i="24"/>
  <c r="BI30" i="24"/>
  <c r="BI32" i="24"/>
  <c r="BI34" i="24"/>
  <c r="BI36" i="24"/>
  <c r="BI38" i="24"/>
  <c r="BI40" i="24"/>
  <c r="BI42" i="24"/>
  <c r="BI44" i="24"/>
  <c r="BI46" i="24"/>
  <c r="BI48" i="24"/>
  <c r="BQ51" i="24"/>
  <c r="BN51" i="24"/>
  <c r="BM51" i="24"/>
  <c r="BX49" i="24"/>
  <c r="BF49" i="24"/>
  <c r="BU49" i="24" s="1"/>
  <c r="BX47" i="24"/>
  <c r="BF47" i="24"/>
  <c r="BT47" i="24" s="1"/>
  <c r="BX45" i="24"/>
  <c r="BF45" i="24"/>
  <c r="BS45" i="24" s="1"/>
  <c r="BX43" i="24"/>
  <c r="BG43" i="24"/>
  <c r="BY43" i="25" s="1"/>
  <c r="BF43" i="24"/>
  <c r="BR43" i="24" s="1"/>
  <c r="BG41" i="24"/>
  <c r="BF41" i="24"/>
  <c r="BU41" i="24" s="1"/>
  <c r="BG39" i="24"/>
  <c r="BF39" i="24"/>
  <c r="BT39" i="24" s="1"/>
  <c r="BT37" i="24"/>
  <c r="BG37" i="24"/>
  <c r="BY37" i="24" s="1"/>
  <c r="BS37" i="24"/>
  <c r="BX35" i="24"/>
  <c r="BF35" i="24"/>
  <c r="BG35" i="24" s="1"/>
  <c r="BY35" i="25" s="1"/>
  <c r="BX33" i="24"/>
  <c r="BF33" i="24"/>
  <c r="BK33" i="24" s="1"/>
  <c r="BX31" i="24"/>
  <c r="BF31" i="24"/>
  <c r="BG31" i="24" s="1"/>
  <c r="BY31" i="25" s="1"/>
  <c r="BX29" i="24"/>
  <c r="BF29" i="24"/>
  <c r="BX27" i="24"/>
  <c r="BF27" i="24"/>
  <c r="BG27" i="24" s="1"/>
  <c r="BY27" i="25" s="1"/>
  <c r="BX25" i="24"/>
  <c r="BW25" i="24"/>
  <c r="BV25" i="24"/>
  <c r="BG25" i="24"/>
  <c r="BY25" i="24" s="1"/>
  <c r="BK25" i="24"/>
  <c r="BX23" i="24"/>
  <c r="BV23" i="24"/>
  <c r="BF23" i="24"/>
  <c r="BK23" i="24" s="1"/>
  <c r="BX21" i="24"/>
  <c r="BS21" i="24"/>
  <c r="BR21" i="24"/>
  <c r="BG21" i="24"/>
  <c r="BY21" i="24" s="1"/>
  <c r="BU21" i="24"/>
  <c r="BX19" i="24"/>
  <c r="BT19" i="24"/>
  <c r="BX17" i="24"/>
  <c r="BT17" i="24"/>
  <c r="BS17" i="24"/>
  <c r="BF4" i="23"/>
  <c r="BI17" i="23"/>
  <c r="BI18" i="23"/>
  <c r="BI19" i="23"/>
  <c r="BI20" i="23"/>
  <c r="BI21" i="23"/>
  <c r="BI22" i="23"/>
  <c r="BI23" i="23"/>
  <c r="BI24" i="23"/>
  <c r="BI25" i="23"/>
  <c r="BI26" i="23"/>
  <c r="BI27" i="23"/>
  <c r="BI28" i="23"/>
  <c r="BI29" i="23"/>
  <c r="BI30" i="23"/>
  <c r="BI31" i="23"/>
  <c r="BI32" i="23"/>
  <c r="BI33" i="23"/>
  <c r="BI34" i="23"/>
  <c r="BI35" i="23"/>
  <c r="BI36" i="23"/>
  <c r="BI37" i="23"/>
  <c r="BI38" i="23"/>
  <c r="BI39" i="23"/>
  <c r="BI40" i="23"/>
  <c r="BI41" i="23"/>
  <c r="BI42" i="23"/>
  <c r="BI43" i="23"/>
  <c r="BI44" i="23"/>
  <c r="BI45" i="23"/>
  <c r="BI46" i="23"/>
  <c r="BI47" i="23"/>
  <c r="BI48" i="23"/>
  <c r="BI49" i="23"/>
  <c r="BI50" i="23"/>
  <c r="BI51" i="23"/>
  <c r="BI52" i="23"/>
  <c r="BI53" i="23"/>
  <c r="BI54" i="23"/>
  <c r="BI55" i="23"/>
  <c r="BI56" i="23"/>
  <c r="BI57" i="23"/>
  <c r="BI58" i="23"/>
  <c r="BI59" i="23"/>
  <c r="BI60" i="23"/>
  <c r="BI61" i="23"/>
  <c r="BI62" i="23"/>
  <c r="BI63" i="23"/>
  <c r="BI64" i="23"/>
  <c r="BI65" i="23"/>
  <c r="BI66" i="23"/>
  <c r="BI67" i="23"/>
  <c r="AK17" i="23"/>
  <c r="BJ18" i="23"/>
  <c r="BJ20" i="23"/>
  <c r="BJ22" i="23"/>
  <c r="BJ24" i="23"/>
  <c r="BJ26" i="23"/>
  <c r="BJ28" i="23"/>
  <c r="BJ30" i="23"/>
  <c r="BJ32" i="23"/>
  <c r="BJ34" i="23"/>
  <c r="BJ36" i="23"/>
  <c r="BJ38" i="23"/>
  <c r="BJ40" i="23"/>
  <c r="BJ42" i="23"/>
  <c r="BJ44" i="23"/>
  <c r="BJ46" i="23"/>
  <c r="BJ48" i="23"/>
  <c r="BJ50" i="23"/>
  <c r="BJ52" i="23"/>
  <c r="BJ54" i="23"/>
  <c r="BJ56" i="23"/>
  <c r="BJ58" i="23"/>
  <c r="BJ60" i="23"/>
  <c r="BJ62" i="23"/>
  <c r="BJ64" i="23"/>
  <c r="BJ66" i="23"/>
  <c r="BY41" i="25" l="1"/>
  <c r="BY41" i="24"/>
  <c r="BY39" i="25"/>
  <c r="BY39" i="24"/>
  <c r="BJ50" i="25"/>
  <c r="BG49" i="24"/>
  <c r="BY49" i="25" s="1"/>
  <c r="BK52" i="24"/>
  <c r="BG23" i="24"/>
  <c r="BG33" i="24"/>
  <c r="BY43" i="24"/>
  <c r="BR49" i="24"/>
  <c r="BY21" i="25"/>
  <c r="BE6" i="24"/>
  <c r="BY37" i="25"/>
  <c r="BS41" i="24"/>
  <c r="BS43" i="24"/>
  <c r="BY25" i="25"/>
  <c r="BW23" i="24"/>
  <c r="BT43" i="24"/>
  <c r="BT45" i="24"/>
  <c r="BR57" i="27"/>
  <c r="BK29" i="24"/>
  <c r="BG29" i="24"/>
  <c r="BR51" i="25"/>
  <c r="BS51" i="25" s="1"/>
  <c r="BT51" i="25" s="1"/>
  <c r="BF13" i="25"/>
  <c r="BR41" i="24"/>
  <c r="BE3" i="25"/>
  <c r="BF14" i="25"/>
  <c r="BG16" i="25"/>
  <c r="BO51" i="25"/>
  <c r="BE7" i="24"/>
  <c r="BY27" i="24"/>
  <c r="BW33" i="24"/>
  <c r="BV33" i="24"/>
  <c r="BY35" i="24"/>
  <c r="BY31" i="24"/>
  <c r="BU19" i="24"/>
  <c r="BK27" i="24"/>
  <c r="BP45" i="24"/>
  <c r="BU45" i="24"/>
  <c r="BG47" i="24"/>
  <c r="BY47" i="25" s="1"/>
  <c r="BR47" i="24"/>
  <c r="BS49" i="24"/>
  <c r="BY49" i="24"/>
  <c r="BL19" i="24"/>
  <c r="BK35" i="24"/>
  <c r="BO39" i="24"/>
  <c r="BG17" i="24"/>
  <c r="BR17" i="24"/>
  <c r="BS19" i="24"/>
  <c r="BT21" i="24"/>
  <c r="BK31" i="24"/>
  <c r="BV31" i="24" s="1"/>
  <c r="BW31" i="24" s="1"/>
  <c r="BR37" i="24"/>
  <c r="BS39" i="24"/>
  <c r="BT41" i="24"/>
  <c r="BO43" i="24"/>
  <c r="BU43" i="24"/>
  <c r="BG45" i="24"/>
  <c r="BR45" i="24"/>
  <c r="BS47" i="24"/>
  <c r="BT49" i="24"/>
  <c r="BU39" i="24"/>
  <c r="BP47" i="24"/>
  <c r="BU47" i="24"/>
  <c r="BL17" i="24"/>
  <c r="BU17" i="24"/>
  <c r="BG19" i="24"/>
  <c r="BR19" i="24"/>
  <c r="BO37" i="24"/>
  <c r="BU37" i="24"/>
  <c r="BR39" i="24"/>
  <c r="BL21" i="24"/>
  <c r="BO41" i="24"/>
  <c r="BP49" i="24"/>
  <c r="BG15" i="23"/>
  <c r="AI15" i="23"/>
  <c r="BG67" i="23"/>
  <c r="BR67" i="23" s="1"/>
  <c r="BR69" i="23" s="1"/>
  <c r="BG65" i="23"/>
  <c r="BT65" i="23" s="1"/>
  <c r="BG63" i="23"/>
  <c r="BU63" i="23" s="1"/>
  <c r="BT61" i="23"/>
  <c r="BS61" i="23"/>
  <c r="BH61" i="23"/>
  <c r="BG61" i="23"/>
  <c r="BV61" i="23" s="1"/>
  <c r="BT59" i="23"/>
  <c r="BS59" i="23"/>
  <c r="BG59" i="23"/>
  <c r="BV59" i="23" s="1"/>
  <c r="BG57" i="23"/>
  <c r="BT57" i="23" s="1"/>
  <c r="BH55" i="23"/>
  <c r="BG55" i="23"/>
  <c r="BU55" i="23" s="1"/>
  <c r="BS53" i="23"/>
  <c r="BH53" i="23"/>
  <c r="BG53" i="23"/>
  <c r="BV53" i="23" s="1"/>
  <c r="BH51" i="23"/>
  <c r="BG51" i="23"/>
  <c r="BV51" i="23" s="1"/>
  <c r="BH49" i="23"/>
  <c r="BG49" i="23"/>
  <c r="BT49" i="23" s="1"/>
  <c r="BG47" i="23"/>
  <c r="BU47" i="23" s="1"/>
  <c r="BG45" i="23"/>
  <c r="BH45" i="23" s="1"/>
  <c r="BG43" i="23"/>
  <c r="BU43" i="23" s="1"/>
  <c r="BG41" i="23"/>
  <c r="BH41" i="23" s="1"/>
  <c r="BG39" i="23"/>
  <c r="BL39" i="23" s="1"/>
  <c r="BW39" i="23" s="1"/>
  <c r="BX39" i="23" s="1"/>
  <c r="BH37" i="23"/>
  <c r="BG37" i="23"/>
  <c r="BL37" i="23" s="1"/>
  <c r="BW37" i="23" s="1"/>
  <c r="BX37" i="23" s="1"/>
  <c r="BG35" i="23"/>
  <c r="BL35" i="23" s="1"/>
  <c r="BG33" i="23"/>
  <c r="BH33" i="23" s="1"/>
  <c r="BX31" i="23"/>
  <c r="BG31" i="23"/>
  <c r="BL31" i="23" s="1"/>
  <c r="BX29" i="23"/>
  <c r="BG29" i="23"/>
  <c r="BL29" i="23" s="1"/>
  <c r="BG27" i="23"/>
  <c r="BW27" i="23" s="1"/>
  <c r="BG25" i="23"/>
  <c r="BV25" i="23" s="1"/>
  <c r="BS23" i="23"/>
  <c r="BH23" i="23"/>
  <c r="BG23" i="23"/>
  <c r="BV23" i="23" s="1"/>
  <c r="BG21" i="23"/>
  <c r="BT21" i="23" s="1"/>
  <c r="BG19" i="23"/>
  <c r="BU19" i="23" s="1"/>
  <c r="BT17" i="23"/>
  <c r="BG17" i="23"/>
  <c r="BV17" i="23" s="1"/>
  <c r="BK51" i="24" l="1"/>
  <c r="BY45" i="25"/>
  <c r="BH25" i="23"/>
  <c r="BU57" i="23"/>
  <c r="BU65" i="23"/>
  <c r="BH17" i="23"/>
  <c r="BT23" i="23"/>
  <c r="BS25" i="23"/>
  <c r="BH29" i="23"/>
  <c r="BH31" i="23"/>
  <c r="BH39" i="23"/>
  <c r="BU59" i="23"/>
  <c r="BJ50" i="24"/>
  <c r="BR51" i="24" s="1"/>
  <c r="BS51" i="24" s="1"/>
  <c r="BW29" i="24"/>
  <c r="BY33" i="24"/>
  <c r="BY33" i="25"/>
  <c r="BV29" i="24"/>
  <c r="BS17" i="23"/>
  <c r="BU23" i="23"/>
  <c r="BT25" i="23"/>
  <c r="BW29" i="23"/>
  <c r="BW31" i="23"/>
  <c r="BH59" i="23"/>
  <c r="BH67" i="23"/>
  <c r="BE5" i="24"/>
  <c r="BY19" i="25"/>
  <c r="BY17" i="25"/>
  <c r="BY23" i="24"/>
  <c r="BY23" i="25"/>
  <c r="BY29" i="25"/>
  <c r="BU51" i="25"/>
  <c r="BG50" i="24"/>
  <c r="BE3" i="24" s="1"/>
  <c r="BF13" i="24"/>
  <c r="BL51" i="24"/>
  <c r="BY17" i="24"/>
  <c r="BY47" i="24"/>
  <c r="BW27" i="24"/>
  <c r="BV27" i="24"/>
  <c r="BY45" i="24"/>
  <c r="BY19" i="24"/>
  <c r="BW35" i="24"/>
  <c r="BV35" i="24"/>
  <c r="BO51" i="24"/>
  <c r="BY29" i="24"/>
  <c r="BP51" i="24"/>
  <c r="BU21" i="23"/>
  <c r="BU51" i="23"/>
  <c r="BT51" i="23"/>
  <c r="BS51" i="23"/>
  <c r="BU49" i="23"/>
  <c r="BF6" i="23"/>
  <c r="BT53" i="23"/>
  <c r="BX35" i="23"/>
  <c r="BW35" i="23"/>
  <c r="BV19" i="23"/>
  <c r="BV55" i="23"/>
  <c r="BV21" i="23"/>
  <c r="BL33" i="23"/>
  <c r="BH35" i="23"/>
  <c r="BL41" i="23"/>
  <c r="BS43" i="23"/>
  <c r="BL45" i="23"/>
  <c r="BS47" i="23"/>
  <c r="BP49" i="23"/>
  <c r="BV49" i="23"/>
  <c r="BS55" i="23"/>
  <c r="BQ57" i="23"/>
  <c r="BV57" i="23"/>
  <c r="BH63" i="23"/>
  <c r="BU17" i="23"/>
  <c r="BT19" i="23"/>
  <c r="BH21" i="23"/>
  <c r="BS21" i="23"/>
  <c r="BM23" i="23"/>
  <c r="BU25" i="23"/>
  <c r="BX27" i="23"/>
  <c r="BT43" i="23"/>
  <c r="BT47" i="23"/>
  <c r="BS49" i="23"/>
  <c r="BP51" i="23"/>
  <c r="BU53" i="23"/>
  <c r="BT55" i="23"/>
  <c r="BH57" i="23"/>
  <c r="BS57" i="23"/>
  <c r="BQ59" i="23"/>
  <c r="BU61" i="23"/>
  <c r="BT63" i="23"/>
  <c r="BH65" i="23"/>
  <c r="BS65" i="23"/>
  <c r="BM19" i="23"/>
  <c r="BL27" i="23"/>
  <c r="BL70" i="23" s="1"/>
  <c r="BN43" i="23"/>
  <c r="BV43" i="23"/>
  <c r="BN47" i="23"/>
  <c r="BV47" i="23"/>
  <c r="BP55" i="23"/>
  <c r="BQ63" i="23"/>
  <c r="BV63" i="23"/>
  <c r="BH19" i="23"/>
  <c r="BS19" i="23"/>
  <c r="BM21" i="23"/>
  <c r="BH27" i="23"/>
  <c r="BH43" i="23"/>
  <c r="BH47" i="23"/>
  <c r="BS63" i="23"/>
  <c r="BO65" i="23"/>
  <c r="BO69" i="23" s="1"/>
  <c r="BV65" i="23"/>
  <c r="BM17" i="23"/>
  <c r="BM25" i="23"/>
  <c r="BP53" i="23"/>
  <c r="BQ61" i="23"/>
  <c r="BF5" i="22"/>
  <c r="BJ18" i="22"/>
  <c r="BJ20" i="22"/>
  <c r="BJ22" i="22"/>
  <c r="BJ24" i="22"/>
  <c r="BJ26" i="22"/>
  <c r="BJ28" i="22"/>
  <c r="BJ30" i="22"/>
  <c r="BJ32" i="22"/>
  <c r="BJ34" i="22"/>
  <c r="BJ36" i="22"/>
  <c r="BJ38" i="22"/>
  <c r="BJ40" i="22"/>
  <c r="BJ42" i="22"/>
  <c r="BJ44" i="22"/>
  <c r="BJ46" i="22"/>
  <c r="BJ48" i="22"/>
  <c r="BJ50" i="22"/>
  <c r="BJ52" i="22"/>
  <c r="BG39" i="22"/>
  <c r="BG17" i="22"/>
  <c r="BG15" i="22"/>
  <c r="BK68" i="23" l="1"/>
  <c r="BF7" i="23"/>
  <c r="BY50" i="25"/>
  <c r="BY16" i="25" s="1"/>
  <c r="BF14" i="24"/>
  <c r="BV51" i="24"/>
  <c r="BW51" i="24"/>
  <c r="BG16" i="24"/>
  <c r="BU51" i="24"/>
  <c r="BT51" i="24"/>
  <c r="BY50" i="24"/>
  <c r="BY16" i="24" s="1"/>
  <c r="BF5" i="23"/>
  <c r="BG13" i="23"/>
  <c r="BS69" i="23"/>
  <c r="BT69" i="23" s="1"/>
  <c r="BU69" i="23" s="1"/>
  <c r="BP69" i="23"/>
  <c r="BX41" i="23"/>
  <c r="BW41" i="23"/>
  <c r="BL69" i="23"/>
  <c r="BQ69" i="23"/>
  <c r="BM69" i="23"/>
  <c r="BN69" i="23"/>
  <c r="BH68" i="23"/>
  <c r="BX45" i="23"/>
  <c r="BW45" i="23"/>
  <c r="BX33" i="23"/>
  <c r="BW33" i="23"/>
  <c r="S8" i="28" l="1"/>
  <c r="BV69" i="23"/>
  <c r="BF3" i="23"/>
  <c r="BG14" i="23"/>
  <c r="BX69" i="23"/>
  <c r="BW69" i="23"/>
  <c r="BH16" i="23"/>
  <c r="BI53" i="22" l="1"/>
  <c r="BG53" i="22"/>
  <c r="BH53" i="22" s="1"/>
  <c r="BI51" i="22"/>
  <c r="BG51" i="22"/>
  <c r="BV51" i="22" s="1"/>
  <c r="BI49" i="22"/>
  <c r="BG49" i="22"/>
  <c r="BS49" i="22" s="1"/>
  <c r="BI47" i="22"/>
  <c r="BG47" i="22"/>
  <c r="BT47" i="22" s="1"/>
  <c r="BI45" i="22"/>
  <c r="BH45" i="22"/>
  <c r="BG45" i="22"/>
  <c r="BU45" i="22" s="1"/>
  <c r="BI43" i="22"/>
  <c r="BH43" i="22"/>
  <c r="BG43" i="22"/>
  <c r="BV43" i="22" s="1"/>
  <c r="BI41" i="22"/>
  <c r="BH41" i="22"/>
  <c r="BG41" i="22"/>
  <c r="BS41" i="22" s="1"/>
  <c r="BU39" i="22"/>
  <c r="BI39" i="22"/>
  <c r="BH39" i="22"/>
  <c r="BF6" i="22" s="1"/>
  <c r="S9" i="28" s="1"/>
  <c r="BT39" i="22"/>
  <c r="BI37" i="22"/>
  <c r="BG37" i="22"/>
  <c r="BH37" i="22" s="1"/>
  <c r="BI35" i="22"/>
  <c r="BG35" i="22"/>
  <c r="BL35" i="22" s="1"/>
  <c r="BI33" i="22"/>
  <c r="BG33" i="22"/>
  <c r="BH33" i="22" s="1"/>
  <c r="BS31" i="22"/>
  <c r="BI31" i="22"/>
  <c r="BG31" i="22"/>
  <c r="BV31" i="22" s="1"/>
  <c r="BI29" i="22"/>
  <c r="BG29" i="22"/>
  <c r="BX29" i="22" s="1"/>
  <c r="BI27" i="22"/>
  <c r="BG27" i="22"/>
  <c r="BI25" i="22"/>
  <c r="BG25" i="22"/>
  <c r="BU25" i="22" s="1"/>
  <c r="BI23" i="22"/>
  <c r="BG23" i="22"/>
  <c r="BV23" i="22" s="1"/>
  <c r="BS21" i="22"/>
  <c r="BI21" i="22"/>
  <c r="BG21" i="22"/>
  <c r="BV21" i="22" s="1"/>
  <c r="BI19" i="22"/>
  <c r="BG19" i="22"/>
  <c r="BT19" i="22" s="1"/>
  <c r="BI17" i="22"/>
  <c r="BU17" i="22"/>
  <c r="BH23" i="22" l="1"/>
  <c r="BU19" i="22"/>
  <c r="BT21" i="22"/>
  <c r="BH21" i="22"/>
  <c r="BU21" i="22"/>
  <c r="BS23" i="22"/>
  <c r="BX27" i="22"/>
  <c r="BL27" i="22"/>
  <c r="BT31" i="22"/>
  <c r="BH35" i="22"/>
  <c r="BU43" i="22"/>
  <c r="BT43" i="22"/>
  <c r="BT23" i="22"/>
  <c r="BH31" i="22"/>
  <c r="BT49" i="22"/>
  <c r="BS43" i="22"/>
  <c r="BU47" i="22"/>
  <c r="BU49" i="22"/>
  <c r="BT41" i="22"/>
  <c r="BU41" i="22"/>
  <c r="BU51" i="22"/>
  <c r="BT51" i="22"/>
  <c r="BH51" i="22"/>
  <c r="BS51" i="22"/>
  <c r="BW35" i="22"/>
  <c r="BX35" i="22"/>
  <c r="BM17" i="22"/>
  <c r="BM25" i="22"/>
  <c r="BV25" i="22"/>
  <c r="BL29" i="22"/>
  <c r="BL33" i="22"/>
  <c r="BP45" i="22"/>
  <c r="BV45" i="22"/>
  <c r="BR53" i="22"/>
  <c r="BR55" i="22" s="1"/>
  <c r="W22" i="28" s="1"/>
  <c r="BH17" i="22"/>
  <c r="BS17" i="22"/>
  <c r="BM19" i="22"/>
  <c r="BV19" i="22"/>
  <c r="BH25" i="22"/>
  <c r="BH29" i="22"/>
  <c r="BF7" i="22" s="1"/>
  <c r="S10" i="28" s="1"/>
  <c r="BW29" i="22"/>
  <c r="BV39" i="22"/>
  <c r="BT17" i="22"/>
  <c r="BH19" i="22"/>
  <c r="BS19" i="22"/>
  <c r="BM21" i="22"/>
  <c r="BU23" i="22"/>
  <c r="BT25" i="22"/>
  <c r="BH27" i="22"/>
  <c r="BW27" i="22"/>
  <c r="BU31" i="22"/>
  <c r="BL37" i="22"/>
  <c r="BS39" i="22"/>
  <c r="BP41" i="22"/>
  <c r="BV41" i="22"/>
  <c r="BT45" i="22"/>
  <c r="BH47" i="22"/>
  <c r="BS47" i="22"/>
  <c r="BQ49" i="22"/>
  <c r="BV49" i="22"/>
  <c r="BV17" i="22"/>
  <c r="BS25" i="22"/>
  <c r="BP39" i="22"/>
  <c r="BS45" i="22"/>
  <c r="BQ47" i="22"/>
  <c r="BQ55" i="22" s="1"/>
  <c r="W21" i="28" s="1"/>
  <c r="BV47" i="22"/>
  <c r="BM23" i="22"/>
  <c r="BN31" i="22"/>
  <c r="BN55" i="22" s="1"/>
  <c r="W18" i="28" s="1"/>
  <c r="BP43" i="22"/>
  <c r="BH49" i="22"/>
  <c r="BO51" i="22"/>
  <c r="BO55" i="22" s="1"/>
  <c r="W19" i="28" s="1"/>
  <c r="BK54" i="22" l="1"/>
  <c r="BS55" i="22" s="1"/>
  <c r="BT55" i="22" s="1"/>
  <c r="BV55" i="22" s="1"/>
  <c r="BF4" i="22"/>
  <c r="S7" i="28" s="1"/>
  <c r="BH54" i="22"/>
  <c r="BF3" i="22" s="1"/>
  <c r="S6" i="28" s="1"/>
  <c r="BL56" i="22"/>
  <c r="BM55" i="22"/>
  <c r="W17" i="28" s="1"/>
  <c r="BG13" i="22"/>
  <c r="BP55" i="22"/>
  <c r="W20" i="28" s="1"/>
  <c r="BW37" i="22"/>
  <c r="BX37" i="22"/>
  <c r="BX33" i="22"/>
  <c r="BX55" i="22" s="1"/>
  <c r="BW33" i="22"/>
  <c r="BL55" i="22"/>
  <c r="W16" i="28" s="1"/>
  <c r="BW55" i="22" l="1"/>
  <c r="W23" i="28" s="1"/>
  <c r="BG14" i="22"/>
  <c r="BU55" i="22"/>
  <c r="BH16" i="22"/>
  <c r="AK47" i="27" l="1"/>
  <c r="AI47" i="27"/>
  <c r="K47" i="27"/>
  <c r="M47" i="27" s="1"/>
  <c r="AK45" i="27"/>
  <c r="AJ45" i="27"/>
  <c r="AI45" i="27"/>
  <c r="K45" i="27"/>
  <c r="M45" i="27" s="1"/>
  <c r="AK43" i="27"/>
  <c r="AJ43" i="27"/>
  <c r="AI43" i="27"/>
  <c r="N43" i="27"/>
  <c r="K43" i="27"/>
  <c r="M43" i="27" s="1"/>
  <c r="AK45" i="26"/>
  <c r="AJ45" i="26"/>
  <c r="AI45" i="26"/>
  <c r="N45" i="26"/>
  <c r="M45" i="26"/>
  <c r="AK43" i="26"/>
  <c r="AJ43" i="26"/>
  <c r="BG43" i="26" s="1"/>
  <c r="N43" i="26"/>
  <c r="M43" i="26"/>
  <c r="W43" i="26" s="1"/>
  <c r="AK41" i="26"/>
  <c r="AJ41" i="26"/>
  <c r="BG41" i="26" s="1"/>
  <c r="AI41" i="26"/>
  <c r="N41" i="26"/>
  <c r="M41" i="26"/>
  <c r="BA41" i="25"/>
  <c r="AK41" i="25"/>
  <c r="AJ41" i="25"/>
  <c r="BI41" i="25" s="1"/>
  <c r="P41" i="25"/>
  <c r="K41" i="25"/>
  <c r="M41" i="25" s="1"/>
  <c r="BA39" i="25"/>
  <c r="AK39" i="25"/>
  <c r="AJ39" i="25"/>
  <c r="BI39" i="25" s="1"/>
  <c r="P39" i="25"/>
  <c r="K39" i="25"/>
  <c r="M39" i="25" s="1"/>
  <c r="BA37" i="25"/>
  <c r="AK37" i="25"/>
  <c r="AJ37" i="25"/>
  <c r="BI37" i="25" s="1"/>
  <c r="P37" i="25"/>
  <c r="K37" i="25"/>
  <c r="M37" i="25" s="1"/>
  <c r="AK41" i="24"/>
  <c r="AJ41" i="24"/>
  <c r="P41" i="24"/>
  <c r="M41" i="24"/>
  <c r="AK39" i="24"/>
  <c r="AJ39" i="24"/>
  <c r="P39" i="24"/>
  <c r="M39" i="24"/>
  <c r="AK37" i="24"/>
  <c r="AI37" i="24"/>
  <c r="P37" i="24"/>
  <c r="N37" i="24"/>
  <c r="M37" i="24"/>
  <c r="AK53" i="23"/>
  <c r="AI53" i="23"/>
  <c r="M53" i="23"/>
  <c r="AK51" i="23"/>
  <c r="AI51" i="23"/>
  <c r="M51" i="23"/>
  <c r="AK49" i="23"/>
  <c r="AJ49" i="23"/>
  <c r="AI49" i="23"/>
  <c r="N49" i="23"/>
  <c r="M49" i="23"/>
  <c r="M39" i="22"/>
  <c r="T39" i="22" s="1"/>
  <c r="M41" i="22"/>
  <c r="AK43" i="22"/>
  <c r="AI43" i="22"/>
  <c r="M43" i="22"/>
  <c r="AK41" i="22"/>
  <c r="AI41" i="22"/>
  <c r="AK39" i="22"/>
  <c r="AI39" i="22"/>
  <c r="BI41" i="24" l="1"/>
  <c r="BB41" i="24"/>
  <c r="BI39" i="24"/>
  <c r="BB39" i="24"/>
  <c r="BG45" i="26"/>
  <c r="AL49" i="23"/>
  <c r="BJ49" i="23"/>
  <c r="N37" i="25"/>
  <c r="Q37" i="25" s="1"/>
  <c r="AL43" i="27"/>
  <c r="N45" i="27"/>
  <c r="AL45" i="27" s="1"/>
  <c r="AX47" i="27"/>
  <c r="AR47" i="27"/>
  <c r="AW47" i="27"/>
  <c r="AV47" i="27"/>
  <c r="AU47" i="27"/>
  <c r="X47" i="27"/>
  <c r="W47" i="27"/>
  <c r="Z47" i="27"/>
  <c r="T47" i="27"/>
  <c r="Y47" i="27"/>
  <c r="N47" i="27"/>
  <c r="AJ47" i="27"/>
  <c r="AX45" i="27"/>
  <c r="AR45" i="27"/>
  <c r="AW45" i="27"/>
  <c r="AV45" i="27"/>
  <c r="AU45" i="27"/>
  <c r="X45" i="27"/>
  <c r="W45" i="27"/>
  <c r="Z45" i="27"/>
  <c r="T45" i="27"/>
  <c r="Y45" i="27"/>
  <c r="AX43" i="27"/>
  <c r="AR43" i="27"/>
  <c r="AV43" i="27"/>
  <c r="AU43" i="27"/>
  <c r="AW43" i="27"/>
  <c r="X43" i="27"/>
  <c r="W43" i="27"/>
  <c r="Z43" i="27"/>
  <c r="T43" i="27"/>
  <c r="Y43" i="27"/>
  <c r="AL45" i="26"/>
  <c r="AL43" i="26"/>
  <c r="AL41" i="26"/>
  <c r="AI43" i="26"/>
  <c r="AW43" i="26" s="1"/>
  <c r="AX45" i="26"/>
  <c r="AR45" i="26"/>
  <c r="AV45" i="26"/>
  <c r="AW45" i="26"/>
  <c r="AU45" i="26"/>
  <c r="X45" i="26"/>
  <c r="W45" i="26"/>
  <c r="Z45" i="26"/>
  <c r="T45" i="26"/>
  <c r="Y45" i="26"/>
  <c r="Y43" i="26"/>
  <c r="T43" i="26"/>
  <c r="Z43" i="26"/>
  <c r="AV43" i="26"/>
  <c r="X43" i="26"/>
  <c r="AX41" i="26"/>
  <c r="AR41" i="26"/>
  <c r="AW41" i="26"/>
  <c r="AV41" i="26"/>
  <c r="AU41" i="26"/>
  <c r="X41" i="26"/>
  <c r="W41" i="26"/>
  <c r="Z41" i="26"/>
  <c r="T41" i="26"/>
  <c r="Y41" i="26"/>
  <c r="N41" i="25"/>
  <c r="BB41" i="25"/>
  <c r="AB41" i="25"/>
  <c r="V41" i="25"/>
  <c r="AA41" i="25"/>
  <c r="Y41" i="25"/>
  <c r="Z41" i="25"/>
  <c r="AI41" i="25"/>
  <c r="BB39" i="25"/>
  <c r="AB39" i="25"/>
  <c r="V39" i="25"/>
  <c r="Y39" i="25"/>
  <c r="AA39" i="25"/>
  <c r="Z39" i="25"/>
  <c r="AI39" i="25"/>
  <c r="N39" i="25"/>
  <c r="AL37" i="25"/>
  <c r="AB37" i="25"/>
  <c r="V37" i="25"/>
  <c r="AA37" i="25"/>
  <c r="Y37" i="25"/>
  <c r="Z37" i="25"/>
  <c r="AI37" i="25"/>
  <c r="AB41" i="24"/>
  <c r="V41" i="24"/>
  <c r="Y41" i="24"/>
  <c r="AA41" i="24"/>
  <c r="Z41" i="24"/>
  <c r="AI41" i="24"/>
  <c r="N41" i="24"/>
  <c r="AB39" i="24"/>
  <c r="V39" i="24"/>
  <c r="Y39" i="24"/>
  <c r="AA39" i="24"/>
  <c r="Z39" i="24"/>
  <c r="AI39" i="24"/>
  <c r="N39" i="24"/>
  <c r="AV37" i="24"/>
  <c r="AX37" i="24"/>
  <c r="AR37" i="24"/>
  <c r="AW37" i="24"/>
  <c r="AU37" i="24"/>
  <c r="AB37" i="24"/>
  <c r="V37" i="24"/>
  <c r="Z37" i="24"/>
  <c r="AA37" i="24"/>
  <c r="Y37" i="24"/>
  <c r="AJ37" i="24"/>
  <c r="N51" i="23"/>
  <c r="AJ51" i="23"/>
  <c r="BJ51" i="23" s="1"/>
  <c r="X53" i="23"/>
  <c r="W53" i="23"/>
  <c r="Z53" i="23"/>
  <c r="T53" i="23"/>
  <c r="Y53" i="23"/>
  <c r="AX53" i="23"/>
  <c r="AR53" i="23"/>
  <c r="AW53" i="23"/>
  <c r="AV53" i="23"/>
  <c r="AU53" i="23"/>
  <c r="N53" i="23"/>
  <c r="AJ53" i="23"/>
  <c r="BJ53" i="23" s="1"/>
  <c r="AX51" i="23"/>
  <c r="AR51" i="23"/>
  <c r="AV51" i="23"/>
  <c r="AW51" i="23"/>
  <c r="AU51" i="23"/>
  <c r="X51" i="23"/>
  <c r="W51" i="23"/>
  <c r="Z51" i="23"/>
  <c r="T51" i="23"/>
  <c r="Y51" i="23"/>
  <c r="AX49" i="23"/>
  <c r="AR49" i="23"/>
  <c r="AV49" i="23"/>
  <c r="AW49" i="23"/>
  <c r="AU49" i="23"/>
  <c r="X49" i="23"/>
  <c r="W49" i="23"/>
  <c r="Z49" i="23"/>
  <c r="T49" i="23"/>
  <c r="Y49" i="23"/>
  <c r="N41" i="22"/>
  <c r="AJ41" i="22"/>
  <c r="BJ41" i="22" s="1"/>
  <c r="Z41" i="22"/>
  <c r="T41" i="22"/>
  <c r="Y41" i="22"/>
  <c r="X41" i="22"/>
  <c r="W41" i="22"/>
  <c r="X39" i="22"/>
  <c r="W39" i="22"/>
  <c r="Z39" i="22"/>
  <c r="Y39" i="22"/>
  <c r="X43" i="22"/>
  <c r="W43" i="22"/>
  <c r="Z43" i="22"/>
  <c r="T43" i="22"/>
  <c r="Y43" i="22"/>
  <c r="AX39" i="22"/>
  <c r="AR39" i="22"/>
  <c r="AV39" i="22"/>
  <c r="AW39" i="22"/>
  <c r="AU39" i="22"/>
  <c r="AV41" i="22"/>
  <c r="AU41" i="22"/>
  <c r="AX41" i="22"/>
  <c r="AR41" i="22"/>
  <c r="AW41" i="22"/>
  <c r="AX43" i="22"/>
  <c r="AR43" i="22"/>
  <c r="AW43" i="22"/>
  <c r="AV43" i="22"/>
  <c r="AU43" i="22"/>
  <c r="N39" i="22"/>
  <c r="N43" i="22"/>
  <c r="AJ43" i="22"/>
  <c r="BJ43" i="22" s="1"/>
  <c r="AJ39" i="22"/>
  <c r="BJ39" i="22" s="1"/>
  <c r="I4" i="27"/>
  <c r="BE4" i="27" s="1"/>
  <c r="H4" i="27"/>
  <c r="BF4" i="27" s="1"/>
  <c r="AA7" i="28" s="1"/>
  <c r="AI49" i="27"/>
  <c r="AI15" i="27"/>
  <c r="AQ57" i="27"/>
  <c r="AK55" i="27"/>
  <c r="AI55" i="27"/>
  <c r="AK53" i="27"/>
  <c r="AI53" i="27"/>
  <c r="AU51" i="27"/>
  <c r="AK51" i="27"/>
  <c r="AI51" i="27"/>
  <c r="AK49" i="27"/>
  <c r="AK41" i="27"/>
  <c r="AI41" i="27"/>
  <c r="AK39" i="27"/>
  <c r="AI39" i="27"/>
  <c r="AK37" i="27"/>
  <c r="AI37" i="27"/>
  <c r="AK35" i="27"/>
  <c r="AI35" i="27"/>
  <c r="AK33" i="27"/>
  <c r="AI33" i="27"/>
  <c r="AK31" i="27"/>
  <c r="AI31" i="27"/>
  <c r="AK29" i="27"/>
  <c r="AI29" i="27"/>
  <c r="AK27" i="27"/>
  <c r="AI27" i="27"/>
  <c r="AK25" i="27"/>
  <c r="AI25" i="27"/>
  <c r="AK23" i="27"/>
  <c r="AI23" i="27"/>
  <c r="AK21" i="27"/>
  <c r="AI21" i="27"/>
  <c r="AK19" i="27"/>
  <c r="AI19" i="27"/>
  <c r="AK17" i="27"/>
  <c r="AI17" i="27"/>
  <c r="I4" i="26"/>
  <c r="BE4" i="26" s="1"/>
  <c r="AI15" i="26"/>
  <c r="AK57" i="26"/>
  <c r="AI57" i="26"/>
  <c r="AJ57" i="26" s="1"/>
  <c r="BG57" i="26" s="1"/>
  <c r="AW55" i="26"/>
  <c r="AK55" i="26"/>
  <c r="AJ55" i="26"/>
  <c r="BG55" i="26" s="1"/>
  <c r="AI55" i="26"/>
  <c r="AV55" i="26" s="1"/>
  <c r="AK53" i="26"/>
  <c r="AI53" i="26"/>
  <c r="AW53" i="26" s="1"/>
  <c r="AK51" i="26"/>
  <c r="AI51" i="26"/>
  <c r="AX51" i="26" s="1"/>
  <c r="AK49" i="26"/>
  <c r="AI49" i="26"/>
  <c r="AU49" i="26" s="1"/>
  <c r="AK47" i="26"/>
  <c r="AJ47" i="26"/>
  <c r="BG47" i="26" s="1"/>
  <c r="AU39" i="26"/>
  <c r="AK39" i="26"/>
  <c r="AI39" i="26"/>
  <c r="AX39" i="26" s="1"/>
  <c r="AK37" i="26"/>
  <c r="AI37" i="26"/>
  <c r="AJ37" i="26" s="1"/>
  <c r="BG37" i="26" s="1"/>
  <c r="AK35" i="26"/>
  <c r="AI35" i="26"/>
  <c r="AN35" i="26" s="1"/>
  <c r="AK33" i="26"/>
  <c r="AI33" i="26"/>
  <c r="AN33" i="26" s="1"/>
  <c r="AY33" i="26" s="1"/>
  <c r="AZ33" i="26" s="1"/>
  <c r="AK31" i="26"/>
  <c r="AI31" i="26"/>
  <c r="AN31" i="26" s="1"/>
  <c r="AK29" i="26"/>
  <c r="AI29" i="26"/>
  <c r="AJ29" i="26" s="1"/>
  <c r="BG29" i="26" s="1"/>
  <c r="AK27" i="26"/>
  <c r="AI27" i="26"/>
  <c r="AZ27" i="26" s="1"/>
  <c r="AK25" i="26"/>
  <c r="AI25" i="26"/>
  <c r="AN25" i="26" s="1"/>
  <c r="AK23" i="26"/>
  <c r="AI23" i="26"/>
  <c r="AN23" i="26" s="1"/>
  <c r="AK21" i="26"/>
  <c r="AI21" i="26"/>
  <c r="AX21" i="26" s="1"/>
  <c r="AK19" i="26"/>
  <c r="AI19" i="26"/>
  <c r="AV19" i="26" s="1"/>
  <c r="AK17" i="26"/>
  <c r="AI17" i="26"/>
  <c r="AW17" i="26" s="1"/>
  <c r="H4" i="26"/>
  <c r="BF4" i="26" s="1"/>
  <c r="Z7" i="28" s="1"/>
  <c r="BA49" i="25"/>
  <c r="BA47" i="25"/>
  <c r="BA45" i="25"/>
  <c r="BA43" i="25"/>
  <c r="BA35" i="25"/>
  <c r="BA33" i="25"/>
  <c r="BA31" i="25"/>
  <c r="BA29" i="25"/>
  <c r="BA27" i="25"/>
  <c r="BA25" i="25"/>
  <c r="BA23" i="25"/>
  <c r="BA21" i="25"/>
  <c r="BA19" i="25"/>
  <c r="BA17" i="25"/>
  <c r="AI15" i="25"/>
  <c r="H4" i="25"/>
  <c r="BH4" i="25" s="1"/>
  <c r="AT51" i="25"/>
  <c r="AQ51" i="25"/>
  <c r="AP51" i="25"/>
  <c r="AK49" i="25"/>
  <c r="AI49" i="25"/>
  <c r="AX49" i="25" s="1"/>
  <c r="AK47" i="25"/>
  <c r="AJ47" i="25"/>
  <c r="BI47" i="25" s="1"/>
  <c r="AI47" i="25"/>
  <c r="AX47" i="25" s="1"/>
  <c r="AK45" i="25"/>
  <c r="AI45" i="25"/>
  <c r="AV45" i="25" s="1"/>
  <c r="AK43" i="25"/>
  <c r="AJ43" i="25"/>
  <c r="BI43" i="25" s="1"/>
  <c r="AK35" i="25"/>
  <c r="AI35" i="25"/>
  <c r="AN35" i="25" s="1"/>
  <c r="AK33" i="25"/>
  <c r="AI33" i="25"/>
  <c r="AN33" i="25" s="1"/>
  <c r="AK31" i="25"/>
  <c r="AI31" i="25"/>
  <c r="AJ31" i="25" s="1"/>
  <c r="BI31" i="25" s="1"/>
  <c r="AK29" i="25"/>
  <c r="AI29" i="25"/>
  <c r="AJ29" i="25" s="1"/>
  <c r="BI29" i="25" s="1"/>
  <c r="AK27" i="25"/>
  <c r="AI27" i="25"/>
  <c r="AN27" i="25" s="1"/>
  <c r="AK25" i="25"/>
  <c r="AI25" i="25"/>
  <c r="AN25" i="25" s="1"/>
  <c r="AK23" i="25"/>
  <c r="AI23" i="25"/>
  <c r="AY23" i="25" s="1"/>
  <c r="AK21" i="25"/>
  <c r="AI21" i="25"/>
  <c r="AX21" i="25" s="1"/>
  <c r="AK19" i="25"/>
  <c r="AI19" i="25"/>
  <c r="AW19" i="25" s="1"/>
  <c r="AK17" i="25"/>
  <c r="AV17" i="25"/>
  <c r="I4" i="25"/>
  <c r="BG4" i="25" s="1"/>
  <c r="AJ43" i="24"/>
  <c r="AV17" i="24"/>
  <c r="AK17" i="24"/>
  <c r="I4" i="24"/>
  <c r="BG4" i="24" s="1"/>
  <c r="BA17" i="24"/>
  <c r="BA49" i="24"/>
  <c r="BA47" i="24"/>
  <c r="BA45" i="24"/>
  <c r="BA43" i="24"/>
  <c r="BA35" i="24"/>
  <c r="BA33" i="24"/>
  <c r="BA31" i="24"/>
  <c r="BA29" i="24"/>
  <c r="BA27" i="24"/>
  <c r="BA25" i="24"/>
  <c r="BA23" i="24"/>
  <c r="BA21" i="24"/>
  <c r="BA19" i="24"/>
  <c r="P17" i="24"/>
  <c r="AT51" i="24"/>
  <c r="AQ51" i="24"/>
  <c r="AP51" i="24"/>
  <c r="AK49" i="24"/>
  <c r="AI49" i="24"/>
  <c r="AX49" i="24" s="1"/>
  <c r="AK47" i="24"/>
  <c r="AI47" i="24"/>
  <c r="AW47" i="24" s="1"/>
  <c r="AK45" i="24"/>
  <c r="AI45" i="24"/>
  <c r="AV45" i="24" s="1"/>
  <c r="AK43" i="24"/>
  <c r="AK35" i="24"/>
  <c r="AI35" i="24"/>
  <c r="AN35" i="24" s="1"/>
  <c r="AK33" i="24"/>
  <c r="AI33" i="24"/>
  <c r="AN33" i="24" s="1"/>
  <c r="AK31" i="24"/>
  <c r="AI31" i="24"/>
  <c r="AJ31" i="24" s="1"/>
  <c r="BI31" i="24" s="1"/>
  <c r="AK29" i="24"/>
  <c r="AI29" i="24"/>
  <c r="AN29" i="24" s="1"/>
  <c r="AK27" i="24"/>
  <c r="AJ27" i="24"/>
  <c r="BI27" i="24" s="1"/>
  <c r="AI27" i="24"/>
  <c r="AN27" i="24" s="1"/>
  <c r="AK25" i="24"/>
  <c r="AI25" i="24"/>
  <c r="AN25" i="24" s="1"/>
  <c r="AK23" i="24"/>
  <c r="AI23" i="24"/>
  <c r="AY23" i="24" s="1"/>
  <c r="AK21" i="24"/>
  <c r="AI21" i="24"/>
  <c r="AX21" i="24" s="1"/>
  <c r="AK19" i="24"/>
  <c r="AI19" i="24"/>
  <c r="AW19" i="24" s="1"/>
  <c r="P19" i="24"/>
  <c r="P21" i="24"/>
  <c r="P23" i="24"/>
  <c r="P25" i="24"/>
  <c r="P27" i="24"/>
  <c r="P29" i="24"/>
  <c r="P31" i="24"/>
  <c r="P33" i="24"/>
  <c r="P35" i="24"/>
  <c r="P43" i="24"/>
  <c r="P45" i="24"/>
  <c r="P47" i="24"/>
  <c r="P49" i="24"/>
  <c r="AU47" i="24" l="1"/>
  <c r="BI43" i="24"/>
  <c r="BB43" i="24"/>
  <c r="BI37" i="24"/>
  <c r="BB37" i="24"/>
  <c r="AU49" i="24"/>
  <c r="AU19" i="27"/>
  <c r="AN23" i="27"/>
  <c r="AY27" i="27"/>
  <c r="AN31" i="27"/>
  <c r="AY31" i="27" s="1"/>
  <c r="AZ31" i="27" s="1"/>
  <c r="AJ35" i="27"/>
  <c r="AX39" i="27"/>
  <c r="AV53" i="27"/>
  <c r="AJ49" i="24"/>
  <c r="BI49" i="24" s="1"/>
  <c r="AW19" i="26"/>
  <c r="AJ35" i="26"/>
  <c r="BG35" i="26" s="1"/>
  <c r="AV17" i="27"/>
  <c r="AX21" i="27"/>
  <c r="AN25" i="27"/>
  <c r="AJ29" i="27"/>
  <c r="AN33" i="27"/>
  <c r="AY33" i="27" s="1"/>
  <c r="AZ33" i="27" s="1"/>
  <c r="AJ37" i="27"/>
  <c r="AU39" i="27"/>
  <c r="AW51" i="27"/>
  <c r="Q41" i="25"/>
  <c r="AU47" i="25"/>
  <c r="AU51" i="26"/>
  <c r="AV41" i="27"/>
  <c r="AJ55" i="27"/>
  <c r="Y7" i="28"/>
  <c r="AJ35" i="25"/>
  <c r="AW49" i="25"/>
  <c r="BB31" i="25"/>
  <c r="AW47" i="25"/>
  <c r="BB37" i="25"/>
  <c r="AJ47" i="24"/>
  <c r="AL47" i="27"/>
  <c r="AX43" i="26"/>
  <c r="AR43" i="26"/>
  <c r="AU43" i="26"/>
  <c r="Q39" i="25"/>
  <c r="AL41" i="25"/>
  <c r="AL39" i="25"/>
  <c r="AV41" i="25"/>
  <c r="AW41" i="25"/>
  <c r="AU41" i="25"/>
  <c r="AX41" i="25"/>
  <c r="AR41" i="25"/>
  <c r="AV39" i="25"/>
  <c r="AU39" i="25"/>
  <c r="AX39" i="25"/>
  <c r="AR39" i="25"/>
  <c r="AW39" i="25"/>
  <c r="AV37" i="25"/>
  <c r="AW37" i="25"/>
  <c r="AU37" i="25"/>
  <c r="AX37" i="25"/>
  <c r="AR37" i="25"/>
  <c r="AI43" i="24"/>
  <c r="AV41" i="24"/>
  <c r="AU41" i="24"/>
  <c r="AX41" i="24"/>
  <c r="AR41" i="24"/>
  <c r="AW41" i="24"/>
  <c r="AL41" i="24"/>
  <c r="AV39" i="24"/>
  <c r="AU39" i="24"/>
  <c r="AX39" i="24"/>
  <c r="AR39" i="24"/>
  <c r="AW39" i="24"/>
  <c r="AL39" i="24"/>
  <c r="AL37" i="24"/>
  <c r="AL51" i="23"/>
  <c r="AL53" i="23"/>
  <c r="AL43" i="22"/>
  <c r="AL39" i="22"/>
  <c r="AL41" i="22"/>
  <c r="AJ51" i="27"/>
  <c r="AJ39" i="27"/>
  <c r="AW39" i="27"/>
  <c r="AZ23" i="27"/>
  <c r="AV21" i="27"/>
  <c r="AW21" i="27"/>
  <c r="AY23" i="27"/>
  <c r="AZ25" i="27"/>
  <c r="AV51" i="27"/>
  <c r="AJ23" i="27"/>
  <c r="AJ31" i="27"/>
  <c r="AV39" i="27"/>
  <c r="AY23" i="26"/>
  <c r="AY25" i="26"/>
  <c r="AJ31" i="26"/>
  <c r="BG31" i="26" s="1"/>
  <c r="AU55" i="26"/>
  <c r="AZ25" i="26"/>
  <c r="AJ23" i="26"/>
  <c r="BG23" i="26" s="1"/>
  <c r="AJ25" i="26"/>
  <c r="BG25" i="26" s="1"/>
  <c r="AJ27" i="26"/>
  <c r="BG27" i="26" s="1"/>
  <c r="AJ39" i="26"/>
  <c r="BG39" i="26" s="1"/>
  <c r="AJ51" i="26"/>
  <c r="BG51" i="26" s="1"/>
  <c r="AS45" i="25"/>
  <c r="BB43" i="25"/>
  <c r="AJ27" i="25"/>
  <c r="BI27" i="25" s="1"/>
  <c r="AV47" i="25"/>
  <c r="AV49" i="25"/>
  <c r="AJ33" i="24"/>
  <c r="BI33" i="24" s="1"/>
  <c r="AV49" i="24"/>
  <c r="AN31" i="24"/>
  <c r="AW19" i="27"/>
  <c r="AV21" i="26"/>
  <c r="AJ21" i="26"/>
  <c r="BG21" i="26" s="1"/>
  <c r="AW21" i="26"/>
  <c r="AU21" i="26"/>
  <c r="J4" i="27"/>
  <c r="M7" i="28" s="1"/>
  <c r="AX49" i="27"/>
  <c r="AR49" i="27"/>
  <c r="AR57" i="27" s="1"/>
  <c r="AU49" i="27"/>
  <c r="AW49" i="27"/>
  <c r="AV49" i="27"/>
  <c r="AO17" i="27"/>
  <c r="AN29" i="27"/>
  <c r="AN37" i="27"/>
  <c r="AP41" i="27"/>
  <c r="AX41" i="27"/>
  <c r="AS53" i="27"/>
  <c r="AX53" i="27"/>
  <c r="AJ17" i="27"/>
  <c r="AU17" i="27"/>
  <c r="AO19" i="27"/>
  <c r="AX19" i="27"/>
  <c r="AN27" i="27"/>
  <c r="AN58" i="27" s="1"/>
  <c r="AN35" i="27"/>
  <c r="AJ41" i="27"/>
  <c r="AU41" i="27"/>
  <c r="AJ53" i="27"/>
  <c r="BG53" i="27" s="1"/>
  <c r="BG56" i="27" s="1"/>
  <c r="BG16" i="27" s="1"/>
  <c r="AU53" i="27"/>
  <c r="AT55" i="27"/>
  <c r="AT57" i="27" s="1"/>
  <c r="AW17" i="27"/>
  <c r="AV19" i="27"/>
  <c r="AJ21" i="27"/>
  <c r="AU21" i="27"/>
  <c r="AJ25" i="27"/>
  <c r="AY25" i="27"/>
  <c r="AZ27" i="27"/>
  <c r="AJ33" i="27"/>
  <c r="AP39" i="27"/>
  <c r="AW41" i="27"/>
  <c r="AJ49" i="27"/>
  <c r="AS51" i="27"/>
  <c r="AS57" i="27" s="1"/>
  <c r="AX51" i="27"/>
  <c r="AW53" i="27"/>
  <c r="AX17" i="27"/>
  <c r="AJ19" i="27"/>
  <c r="AO21" i="27"/>
  <c r="AJ27" i="27"/>
  <c r="AJ33" i="26"/>
  <c r="BG33" i="26" s="1"/>
  <c r="AV49" i="26"/>
  <c r="AJ49" i="26"/>
  <c r="BG49" i="26" s="1"/>
  <c r="J4" i="26"/>
  <c r="L7" i="28" s="1"/>
  <c r="AZ31" i="26"/>
  <c r="AY31" i="26"/>
  <c r="AZ35" i="26"/>
  <c r="AY35" i="26"/>
  <c r="AN29" i="26"/>
  <c r="AN37" i="26"/>
  <c r="AS53" i="26"/>
  <c r="AX53" i="26"/>
  <c r="AJ17" i="26"/>
  <c r="BG17" i="26" s="1"/>
  <c r="AU17" i="26"/>
  <c r="AO19" i="26"/>
  <c r="AX19" i="26"/>
  <c r="AZ23" i="26"/>
  <c r="AN27" i="26"/>
  <c r="AN60" i="26" s="1"/>
  <c r="AV39" i="26"/>
  <c r="AI47" i="26"/>
  <c r="AW49" i="26"/>
  <c r="AV51" i="26"/>
  <c r="AJ53" i="26"/>
  <c r="BG53" i="26" s="1"/>
  <c r="AU53" i="26"/>
  <c r="AQ55" i="26"/>
  <c r="AQ59" i="26" s="1"/>
  <c r="AX55" i="26"/>
  <c r="AO17" i="26"/>
  <c r="AX17" i="26"/>
  <c r="AV17" i="26"/>
  <c r="AJ19" i="26"/>
  <c r="BG19" i="26" s="1"/>
  <c r="AU19" i="26"/>
  <c r="AO21" i="26"/>
  <c r="AY27" i="26"/>
  <c r="AW39" i="26"/>
  <c r="AS49" i="26"/>
  <c r="AX49" i="26"/>
  <c r="AW51" i="26"/>
  <c r="AV53" i="26"/>
  <c r="AT57" i="26"/>
  <c r="AT59" i="26" s="1"/>
  <c r="AP39" i="26"/>
  <c r="AP59" i="26" s="1"/>
  <c r="AS51" i="26"/>
  <c r="AV21" i="25"/>
  <c r="AZ25" i="25"/>
  <c r="AU19" i="25"/>
  <c r="AV19" i="25"/>
  <c r="AJ19" i="25"/>
  <c r="BI19" i="25" s="1"/>
  <c r="AW21" i="25"/>
  <c r="J4" i="25"/>
  <c r="K7" i="28" s="1"/>
  <c r="BB31" i="24"/>
  <c r="AZ27" i="25"/>
  <c r="AY27" i="25"/>
  <c r="AZ35" i="25"/>
  <c r="AY35" i="25"/>
  <c r="AY33" i="25"/>
  <c r="AZ33" i="25"/>
  <c r="AN29" i="25"/>
  <c r="BB27" i="24"/>
  <c r="BB47" i="24"/>
  <c r="AW17" i="25"/>
  <c r="AO19" i="25"/>
  <c r="AX19" i="25"/>
  <c r="AJ21" i="25"/>
  <c r="BI21" i="25" s="1"/>
  <c r="AU21" i="25"/>
  <c r="AZ23" i="25"/>
  <c r="AJ25" i="25"/>
  <c r="AY25" i="25"/>
  <c r="AJ33" i="25"/>
  <c r="AW45" i="25"/>
  <c r="AS47" i="25"/>
  <c r="AJ49" i="25"/>
  <c r="AU49" i="25"/>
  <c r="AO17" i="25"/>
  <c r="AX17" i="25"/>
  <c r="AX45" i="25"/>
  <c r="AJ17" i="25"/>
  <c r="BI17" i="25" s="1"/>
  <c r="AU17" i="25"/>
  <c r="AN23" i="25"/>
  <c r="AN31" i="25"/>
  <c r="AY31" i="25" s="1"/>
  <c r="AZ31" i="25" s="1"/>
  <c r="AI43" i="25"/>
  <c r="AJ45" i="25"/>
  <c r="BI45" i="25" s="1"/>
  <c r="AU45" i="25"/>
  <c r="AO21" i="25"/>
  <c r="AJ23" i="25"/>
  <c r="BI23" i="25" s="1"/>
  <c r="AS49" i="25"/>
  <c r="AU21" i="24"/>
  <c r="AU19" i="24"/>
  <c r="AV21" i="24"/>
  <c r="AJ19" i="24"/>
  <c r="AJ21" i="24"/>
  <c r="BI21" i="24" s="1"/>
  <c r="AZ25" i="24"/>
  <c r="AJ35" i="24"/>
  <c r="AY27" i="24"/>
  <c r="AZ27" i="24"/>
  <c r="AZ29" i="24"/>
  <c r="AY29" i="24"/>
  <c r="AY33" i="24"/>
  <c r="AZ33" i="24"/>
  <c r="AZ35" i="24"/>
  <c r="AY35" i="24"/>
  <c r="AW17" i="24"/>
  <c r="AO19" i="24"/>
  <c r="AX19" i="24"/>
  <c r="AZ23" i="24"/>
  <c r="AJ25" i="24"/>
  <c r="BI25" i="24" s="1"/>
  <c r="AY25" i="24"/>
  <c r="AW45" i="24"/>
  <c r="AS47" i="24"/>
  <c r="AX47" i="24"/>
  <c r="AS45" i="24"/>
  <c r="AX45" i="24"/>
  <c r="AJ17" i="24"/>
  <c r="BI17" i="24" s="1"/>
  <c r="AU17" i="24"/>
  <c r="AV19" i="24"/>
  <c r="AW21" i="24"/>
  <c r="AN23" i="24"/>
  <c r="AJ29" i="24"/>
  <c r="BB29" i="24" s="1"/>
  <c r="AY31" i="24"/>
  <c r="AZ31" i="24" s="1"/>
  <c r="AJ45" i="24"/>
  <c r="BI45" i="24" s="1"/>
  <c r="AU45" i="24"/>
  <c r="AV47" i="24"/>
  <c r="AW49" i="24"/>
  <c r="AO17" i="24"/>
  <c r="AX17" i="24"/>
  <c r="AO21" i="24"/>
  <c r="AJ23" i="24"/>
  <c r="BI23" i="24" s="1"/>
  <c r="AS49" i="24"/>
  <c r="BB49" i="25" l="1"/>
  <c r="BI49" i="25"/>
  <c r="BG58" i="26"/>
  <c r="BG16" i="26" s="1"/>
  <c r="BB25" i="25"/>
  <c r="BI25" i="25"/>
  <c r="BB29" i="25"/>
  <c r="BI29" i="24"/>
  <c r="AM56" i="27"/>
  <c r="AU57" i="27" s="1"/>
  <c r="AV57" i="27" s="1"/>
  <c r="BI35" i="25"/>
  <c r="BB35" i="25"/>
  <c r="BI35" i="24"/>
  <c r="BI33" i="25"/>
  <c r="BB21" i="25"/>
  <c r="AS51" i="25"/>
  <c r="BB47" i="25"/>
  <c r="AJ50" i="24"/>
  <c r="AI14" i="24" s="1"/>
  <c r="BI47" i="24"/>
  <c r="BB19" i="25"/>
  <c r="BI19" i="24"/>
  <c r="BB17" i="25"/>
  <c r="AI13" i="27"/>
  <c r="AN57" i="27"/>
  <c r="AP57" i="27"/>
  <c r="AS59" i="26"/>
  <c r="BB45" i="25"/>
  <c r="BB33" i="25"/>
  <c r="BB23" i="25"/>
  <c r="BB27" i="25"/>
  <c r="AY51" i="24"/>
  <c r="I5" i="27"/>
  <c r="BE5" i="27" s="1"/>
  <c r="AO59" i="26"/>
  <c r="I7" i="27"/>
  <c r="BE7" i="27" s="1"/>
  <c r="I6" i="27"/>
  <c r="BE6" i="27" s="1"/>
  <c r="AZ37" i="27"/>
  <c r="AY37" i="27"/>
  <c r="AZ29" i="27"/>
  <c r="AY29" i="27"/>
  <c r="AY35" i="27"/>
  <c r="AZ35" i="27"/>
  <c r="AO57" i="27"/>
  <c r="AJ56" i="27"/>
  <c r="I3" i="27" s="1"/>
  <c r="BE3" i="27" s="1"/>
  <c r="AZ37" i="26"/>
  <c r="AY37" i="26"/>
  <c r="AN59" i="26"/>
  <c r="AJ58" i="26"/>
  <c r="AZ29" i="26"/>
  <c r="AY29" i="26"/>
  <c r="AY59" i="26" s="1"/>
  <c r="AV47" i="26"/>
  <c r="AU47" i="26"/>
  <c r="AM58" i="26" s="1"/>
  <c r="AW47" i="26"/>
  <c r="AX47" i="26"/>
  <c r="AR47" i="26"/>
  <c r="AR59" i="26" s="1"/>
  <c r="I6" i="26"/>
  <c r="BE6" i="26" s="1"/>
  <c r="I7" i="26"/>
  <c r="BE7" i="26" s="1"/>
  <c r="I5" i="26"/>
  <c r="BE5" i="26" s="1"/>
  <c r="BB17" i="24"/>
  <c r="I5" i="25"/>
  <c r="BG5" i="25" s="1"/>
  <c r="AO51" i="25"/>
  <c r="BB23" i="24"/>
  <c r="AN52" i="25"/>
  <c r="AN51" i="25"/>
  <c r="I7" i="25"/>
  <c r="BG7" i="25" s="1"/>
  <c r="BB25" i="24"/>
  <c r="BB49" i="24"/>
  <c r="BB33" i="24"/>
  <c r="I6" i="25"/>
  <c r="BG6" i="25" s="1"/>
  <c r="AU43" i="25"/>
  <c r="AI13" i="25" s="1"/>
  <c r="AX43" i="25"/>
  <c r="AR43" i="25"/>
  <c r="AR51" i="25" s="1"/>
  <c r="AW43" i="25"/>
  <c r="AV43" i="25"/>
  <c r="AZ29" i="25"/>
  <c r="AZ51" i="25" s="1"/>
  <c r="AY29" i="25"/>
  <c r="AY51" i="25" s="1"/>
  <c r="AJ50" i="25"/>
  <c r="AI14" i="25" s="1"/>
  <c r="AZ51" i="24"/>
  <c r="AO51" i="24"/>
  <c r="BB21" i="24"/>
  <c r="BB19" i="24"/>
  <c r="BB45" i="24"/>
  <c r="BB35" i="24"/>
  <c r="AU43" i="24"/>
  <c r="AI13" i="24" s="1"/>
  <c r="AX43" i="24"/>
  <c r="AR43" i="24"/>
  <c r="AR51" i="24" s="1"/>
  <c r="AW43" i="24"/>
  <c r="AV43" i="24"/>
  <c r="AS51" i="24"/>
  <c r="AN52" i="24"/>
  <c r="AN51" i="24"/>
  <c r="BI50" i="25" l="1"/>
  <c r="BI16" i="25" s="1"/>
  <c r="BI50" i="24"/>
  <c r="BI16" i="24" s="1"/>
  <c r="AM50" i="24"/>
  <c r="AU51" i="24" s="1"/>
  <c r="AV51" i="24" s="1"/>
  <c r="AW51" i="24" s="1"/>
  <c r="AM50" i="25"/>
  <c r="AU51" i="25" s="1"/>
  <c r="AV51" i="25" s="1"/>
  <c r="AW51" i="25" s="1"/>
  <c r="AZ57" i="27"/>
  <c r="AY57" i="27"/>
  <c r="AZ59" i="26"/>
  <c r="AI14" i="27"/>
  <c r="AJ16" i="27"/>
  <c r="AW57" i="27"/>
  <c r="AX57" i="27"/>
  <c r="AU59" i="26"/>
  <c r="AV59" i="26" s="1"/>
  <c r="AX59" i="26" s="1"/>
  <c r="AI13" i="26"/>
  <c r="AI14" i="26"/>
  <c r="AJ16" i="26"/>
  <c r="I3" i="26"/>
  <c r="BE3" i="26" s="1"/>
  <c r="I3" i="25"/>
  <c r="BG3" i="25" s="1"/>
  <c r="AJ16" i="25"/>
  <c r="BB50" i="25"/>
  <c r="BB16" i="25" s="1"/>
  <c r="BB50" i="24"/>
  <c r="BB16" i="24" s="1"/>
  <c r="I3" i="24"/>
  <c r="BG3" i="24" s="1"/>
  <c r="AJ16" i="24"/>
  <c r="AX51" i="25" l="1"/>
  <c r="AW59" i="26"/>
  <c r="AX51" i="24"/>
  <c r="I7" i="24" l="1"/>
  <c r="BG7" i="24" s="1"/>
  <c r="I6" i="24"/>
  <c r="BG6" i="24" s="1"/>
  <c r="I5" i="24"/>
  <c r="BG5" i="24" s="1"/>
  <c r="H4" i="24"/>
  <c r="BH4" i="24" s="1"/>
  <c r="H4" i="23"/>
  <c r="BI4" i="23" s="1"/>
  <c r="W7" i="28" s="1"/>
  <c r="X7" i="28" l="1"/>
  <c r="I4" i="23"/>
  <c r="BH4" i="23" s="1"/>
  <c r="AI17" i="23"/>
  <c r="AV17" i="23" s="1"/>
  <c r="AK67" i="23"/>
  <c r="AI67" i="23"/>
  <c r="AJ67" i="23" s="1"/>
  <c r="BJ67" i="23" s="1"/>
  <c r="AK65" i="23"/>
  <c r="AI65" i="23"/>
  <c r="AV65" i="23" s="1"/>
  <c r="AK63" i="23"/>
  <c r="AI63" i="23"/>
  <c r="AW63" i="23" s="1"/>
  <c r="AK61" i="23"/>
  <c r="AI61" i="23"/>
  <c r="AX61" i="23" s="1"/>
  <c r="AK59" i="23"/>
  <c r="AI59" i="23"/>
  <c r="AU59" i="23" s="1"/>
  <c r="AK57" i="23"/>
  <c r="AI57" i="23"/>
  <c r="AV57" i="23" s="1"/>
  <c r="AK55" i="23"/>
  <c r="AJ55" i="23"/>
  <c r="AK47" i="23"/>
  <c r="AI47" i="23"/>
  <c r="AX47" i="23" s="1"/>
  <c r="AK45" i="23"/>
  <c r="AI45" i="23"/>
  <c r="AN45" i="23" s="1"/>
  <c r="AK43" i="23"/>
  <c r="AI43" i="23"/>
  <c r="AX43" i="23" s="1"/>
  <c r="AK41" i="23"/>
  <c r="AI41" i="23"/>
  <c r="AN41" i="23" s="1"/>
  <c r="AK39" i="23"/>
  <c r="AI39" i="23"/>
  <c r="AN39" i="23" s="1"/>
  <c r="AY39" i="23" s="1"/>
  <c r="AZ39" i="23" s="1"/>
  <c r="AK37" i="23"/>
  <c r="AI37" i="23"/>
  <c r="AJ37" i="23" s="1"/>
  <c r="BJ37" i="23" s="1"/>
  <c r="AK35" i="23"/>
  <c r="AI35" i="23"/>
  <c r="AN35" i="23" s="1"/>
  <c r="AK33" i="23"/>
  <c r="AI33" i="23"/>
  <c r="AN33" i="23" s="1"/>
  <c r="AK31" i="23"/>
  <c r="AI31" i="23"/>
  <c r="AN31" i="23" s="1"/>
  <c r="AK29" i="23"/>
  <c r="AI29" i="23"/>
  <c r="AZ29" i="23" s="1"/>
  <c r="AZ27" i="23"/>
  <c r="AK27" i="23"/>
  <c r="AI27" i="23"/>
  <c r="AN27" i="23" s="1"/>
  <c r="AK25" i="23"/>
  <c r="AI25" i="23"/>
  <c r="AV25" i="23" s="1"/>
  <c r="AK23" i="23"/>
  <c r="AI23" i="23"/>
  <c r="AW23" i="23" s="1"/>
  <c r="AK21" i="23"/>
  <c r="AI21" i="23"/>
  <c r="AX21" i="23" s="1"/>
  <c r="AK19" i="23"/>
  <c r="AI19" i="23"/>
  <c r="AX19" i="23" s="1"/>
  <c r="BJ55" i="23" l="1"/>
  <c r="AW47" i="23"/>
  <c r="AU61" i="23"/>
  <c r="AJ27" i="23"/>
  <c r="BJ27" i="23" s="1"/>
  <c r="AW25" i="23"/>
  <c r="AJ33" i="23"/>
  <c r="BJ33" i="23" s="1"/>
  <c r="AJ43" i="23"/>
  <c r="BJ43" i="23" s="1"/>
  <c r="AV43" i="23"/>
  <c r="AU47" i="23"/>
  <c r="AI55" i="23"/>
  <c r="AW55" i="23" s="1"/>
  <c r="AV61" i="23"/>
  <c r="AJ35" i="23"/>
  <c r="BJ35" i="23" s="1"/>
  <c r="AU43" i="23"/>
  <c r="AY27" i="23"/>
  <c r="AW43" i="23"/>
  <c r="AJ47" i="23"/>
  <c r="BJ47" i="23" s="1"/>
  <c r="AV47" i="23"/>
  <c r="AW57" i="23"/>
  <c r="AJ61" i="23"/>
  <c r="BJ61" i="23" s="1"/>
  <c r="AW65" i="23"/>
  <c r="AJ41" i="23"/>
  <c r="BJ41" i="23" s="1"/>
  <c r="AV59" i="23"/>
  <c r="AW59" i="23"/>
  <c r="AJ45" i="23"/>
  <c r="BJ45" i="23" s="1"/>
  <c r="AJ21" i="23"/>
  <c r="BJ21" i="23" s="1"/>
  <c r="AW17" i="23"/>
  <c r="AJ19" i="23"/>
  <c r="BJ19" i="23" s="1"/>
  <c r="AV19" i="23"/>
  <c r="AW19" i="23"/>
  <c r="AU21" i="23"/>
  <c r="AU19" i="23"/>
  <c r="AV21" i="23"/>
  <c r="AY35" i="23"/>
  <c r="AZ35" i="23"/>
  <c r="AZ41" i="23"/>
  <c r="AY41" i="23"/>
  <c r="AZ33" i="23"/>
  <c r="AY33" i="23"/>
  <c r="AY45" i="23"/>
  <c r="AZ45" i="23"/>
  <c r="AX55" i="23"/>
  <c r="AS63" i="23"/>
  <c r="AX63" i="23"/>
  <c r="AX17" i="23"/>
  <c r="AJ23" i="23"/>
  <c r="BJ23" i="23" s="1"/>
  <c r="AU23" i="23"/>
  <c r="AO25" i="23"/>
  <c r="AX25" i="23"/>
  <c r="AN29" i="23"/>
  <c r="AN70" i="23" s="1"/>
  <c r="AJ31" i="23"/>
  <c r="BJ31" i="23" s="1"/>
  <c r="AY31" i="23"/>
  <c r="AN37" i="23"/>
  <c r="AY37" i="23" s="1"/>
  <c r="AZ37" i="23" s="1"/>
  <c r="AJ39" i="23"/>
  <c r="BJ39" i="23" s="1"/>
  <c r="AX57" i="23"/>
  <c r="AJ63" i="23"/>
  <c r="BJ63" i="23" s="1"/>
  <c r="AU63" i="23"/>
  <c r="AQ65" i="23"/>
  <c r="AQ69" i="23" s="1"/>
  <c r="AX65" i="23"/>
  <c r="AJ17" i="23"/>
  <c r="BJ17" i="23" s="1"/>
  <c r="AU17" i="23"/>
  <c r="AO19" i="23"/>
  <c r="AW21" i="23"/>
  <c r="AV23" i="23"/>
  <c r="AJ25" i="23"/>
  <c r="AU25" i="23"/>
  <c r="AJ29" i="23"/>
  <c r="AY29" i="23"/>
  <c r="AZ31" i="23"/>
  <c r="AP43" i="23"/>
  <c r="AP47" i="23"/>
  <c r="AV55" i="23"/>
  <c r="AJ57" i="23"/>
  <c r="BJ57" i="23" s="1"/>
  <c r="AU57" i="23"/>
  <c r="AS59" i="23"/>
  <c r="AX59" i="23"/>
  <c r="AW61" i="23"/>
  <c r="AV63" i="23"/>
  <c r="AJ65" i="23"/>
  <c r="BJ65" i="23" s="1"/>
  <c r="AU65" i="23"/>
  <c r="AT67" i="23"/>
  <c r="AT69" i="23" s="1"/>
  <c r="AO23" i="23"/>
  <c r="AX23" i="23"/>
  <c r="AO17" i="23"/>
  <c r="AS57" i="23"/>
  <c r="AO21" i="23"/>
  <c r="AJ59" i="23"/>
  <c r="BJ59" i="23" s="1"/>
  <c r="AS61" i="23"/>
  <c r="I7" i="23" l="1"/>
  <c r="BH7" i="23" s="1"/>
  <c r="BJ29" i="23"/>
  <c r="I6" i="23"/>
  <c r="BH6" i="23" s="1"/>
  <c r="BJ25" i="23"/>
  <c r="AI13" i="23"/>
  <c r="AU55" i="23"/>
  <c r="AR55" i="23"/>
  <c r="AR69" i="23" s="1"/>
  <c r="I5" i="23"/>
  <c r="BH5" i="23" s="1"/>
  <c r="AZ69" i="23"/>
  <c r="AO69" i="23"/>
  <c r="AY69" i="23"/>
  <c r="AP69" i="23"/>
  <c r="AS69" i="23"/>
  <c r="AM68" i="23"/>
  <c r="AU69" i="23" s="1"/>
  <c r="AV69" i="23" s="1"/>
  <c r="AN69" i="23"/>
  <c r="AJ68" i="23"/>
  <c r="AI14" i="23" s="1"/>
  <c r="I3" i="23" l="1"/>
  <c r="BH3" i="23" s="1"/>
  <c r="AJ16" i="23"/>
  <c r="AW69" i="23"/>
  <c r="AX69" i="23"/>
  <c r="J4" i="24" l="1"/>
  <c r="J7" i="28" s="1"/>
  <c r="J4" i="23" l="1"/>
  <c r="I7" i="28" s="1"/>
  <c r="AI15" i="22"/>
  <c r="I5" i="22"/>
  <c r="BH5" i="22" s="1"/>
  <c r="T8" i="28" s="1"/>
  <c r="H5" i="22"/>
  <c r="BI5" i="22" s="1"/>
  <c r="M19" i="22"/>
  <c r="Y19" i="22" s="1"/>
  <c r="AI29" i="22"/>
  <c r="AZ29" i="22" s="1"/>
  <c r="AI23" i="22"/>
  <c r="AV23" i="22" s="1"/>
  <c r="AI21" i="22"/>
  <c r="AU21" i="22" s="1"/>
  <c r="AI19" i="22"/>
  <c r="AW19" i="22" s="1"/>
  <c r="AI17" i="22"/>
  <c r="AW17" i="22" s="1"/>
  <c r="AJ45" i="22"/>
  <c r="AK53" i="22"/>
  <c r="BJ53" i="22"/>
  <c r="AK51" i="22"/>
  <c r="AI51" i="22"/>
  <c r="AV51" i="22" s="1"/>
  <c r="AK49" i="22"/>
  <c r="AI49" i="22"/>
  <c r="AW49" i="22" s="1"/>
  <c r="AK47" i="22"/>
  <c r="AI47" i="22"/>
  <c r="AX47" i="22" s="1"/>
  <c r="AK45" i="22"/>
  <c r="AK37" i="22"/>
  <c r="AI37" i="22"/>
  <c r="AJ37" i="22" s="1"/>
  <c r="BJ37" i="22" s="1"/>
  <c r="AK35" i="22"/>
  <c r="AI35" i="22"/>
  <c r="AN35" i="22" s="1"/>
  <c r="AK33" i="22"/>
  <c r="AI33" i="22"/>
  <c r="AN33" i="22" s="1"/>
  <c r="AK31" i="22"/>
  <c r="AI31" i="22"/>
  <c r="AX31" i="22" s="1"/>
  <c r="AK29" i="22"/>
  <c r="AK27" i="22"/>
  <c r="AI27" i="22"/>
  <c r="AZ27" i="22" s="1"/>
  <c r="AK25" i="22"/>
  <c r="AI25" i="22"/>
  <c r="AW25" i="22" s="1"/>
  <c r="AK23" i="22"/>
  <c r="AK21" i="22"/>
  <c r="AK19" i="22"/>
  <c r="AK17" i="22"/>
  <c r="M29" i="22"/>
  <c r="M23" i="22"/>
  <c r="Z23" i="22" s="1"/>
  <c r="M21" i="22"/>
  <c r="W21" i="22" s="1"/>
  <c r="M17" i="22"/>
  <c r="Y17" i="22" s="1"/>
  <c r="AJ47" i="22" l="1"/>
  <c r="BJ47" i="22" s="1"/>
  <c r="V8" i="28"/>
  <c r="F8" i="28"/>
  <c r="BJ45" i="22"/>
  <c r="AU51" i="22"/>
  <c r="AU31" i="22"/>
  <c r="AU47" i="22"/>
  <c r="AJ51" i="22"/>
  <c r="BJ51" i="22" s="1"/>
  <c r="AT53" i="22"/>
  <c r="AT55" i="22" s="1"/>
  <c r="AJ35" i="22"/>
  <c r="BJ35" i="22" s="1"/>
  <c r="AW51" i="22"/>
  <c r="AV31" i="22"/>
  <c r="AJ31" i="22"/>
  <c r="BJ31" i="22" s="1"/>
  <c r="AW31" i="22"/>
  <c r="I6" i="22"/>
  <c r="BH6" i="22" s="1"/>
  <c r="T9" i="28" s="1"/>
  <c r="AW23" i="22"/>
  <c r="Y23" i="22"/>
  <c r="AJ23" i="22"/>
  <c r="BJ23" i="22" s="1"/>
  <c r="X23" i="22"/>
  <c r="Y21" i="22"/>
  <c r="X21" i="22"/>
  <c r="J5" i="22"/>
  <c r="H8" i="28" s="1"/>
  <c r="W23" i="22"/>
  <c r="X19" i="22"/>
  <c r="AU23" i="22"/>
  <c r="AX23" i="22"/>
  <c r="AV21" i="22"/>
  <c r="AW21" i="22"/>
  <c r="AV19" i="22"/>
  <c r="AZ33" i="22"/>
  <c r="AY33" i="22"/>
  <c r="AY35" i="22"/>
  <c r="AZ35" i="22"/>
  <c r="AO17" i="22"/>
  <c r="AX17" i="22"/>
  <c r="AO25" i="22"/>
  <c r="AO19" i="22"/>
  <c r="AX19" i="22"/>
  <c r="AU25" i="22"/>
  <c r="AJ33" i="22"/>
  <c r="BJ33" i="22" s="1"/>
  <c r="AV47" i="22"/>
  <c r="AJ49" i="22"/>
  <c r="BJ49" i="22" s="1"/>
  <c r="AU49" i="22"/>
  <c r="AQ51" i="22"/>
  <c r="AQ55" i="22" s="1"/>
  <c r="AX51" i="22"/>
  <c r="AX25" i="22"/>
  <c r="AN29" i="22"/>
  <c r="AN56" i="22" s="1"/>
  <c r="AX49" i="22"/>
  <c r="AJ17" i="22"/>
  <c r="BJ17" i="22" s="1"/>
  <c r="AU17" i="22"/>
  <c r="AJ25" i="22"/>
  <c r="BJ25" i="22" s="1"/>
  <c r="AN27" i="22"/>
  <c r="AJ29" i="22"/>
  <c r="AY29" i="22"/>
  <c r="AV17" i="22"/>
  <c r="AJ19" i="22"/>
  <c r="BJ19" i="22" s="1"/>
  <c r="AU19" i="22"/>
  <c r="AO21" i="22"/>
  <c r="AX21" i="22"/>
  <c r="AV25" i="22"/>
  <c r="AJ27" i="22"/>
  <c r="BJ27" i="22" s="1"/>
  <c r="AY27" i="22"/>
  <c r="AN37" i="22"/>
  <c r="AI45" i="22"/>
  <c r="AW47" i="22"/>
  <c r="AV49" i="22"/>
  <c r="AS49" i="22"/>
  <c r="AJ21" i="22"/>
  <c r="BJ21" i="22" s="1"/>
  <c r="AO23" i="22"/>
  <c r="AP31" i="22"/>
  <c r="AP55" i="22" s="1"/>
  <c r="AS47" i="22"/>
  <c r="AS55" i="22" s="1"/>
  <c r="Z17" i="22"/>
  <c r="W17" i="22"/>
  <c r="Z19" i="22"/>
  <c r="X17" i="22"/>
  <c r="W19" i="22"/>
  <c r="Z21" i="22"/>
  <c r="I22" i="28" l="1"/>
  <c r="V22" i="28"/>
  <c r="X22" i="28" s="1"/>
  <c r="V21" i="28"/>
  <c r="X21" i="28" s="1"/>
  <c r="I21" i="28"/>
  <c r="V19" i="28"/>
  <c r="X19" i="28" s="1"/>
  <c r="I19" i="28"/>
  <c r="F9" i="28"/>
  <c r="I18" i="28"/>
  <c r="V18" i="28"/>
  <c r="X18" i="28" s="1"/>
  <c r="I7" i="22"/>
  <c r="BJ29" i="22"/>
  <c r="BJ54" i="22" s="1"/>
  <c r="BJ16" i="22" s="1"/>
  <c r="AJ54" i="22"/>
  <c r="AI14" i="22" s="1"/>
  <c r="I4" i="22"/>
  <c r="BH4" i="22" s="1"/>
  <c r="T7" i="28" s="1"/>
  <c r="AU45" i="22"/>
  <c r="AI13" i="22" s="1"/>
  <c r="AX45" i="22"/>
  <c r="AR45" i="22"/>
  <c r="AR55" i="22" s="1"/>
  <c r="AW45" i="22"/>
  <c r="AV45" i="22"/>
  <c r="AN55" i="22"/>
  <c r="AO55" i="22"/>
  <c r="AY37" i="22"/>
  <c r="AY55" i="22" s="1"/>
  <c r="AZ37" i="22"/>
  <c r="AZ55" i="22" s="1"/>
  <c r="AM54" i="22" l="1"/>
  <c r="F10" i="28"/>
  <c r="BH7" i="22"/>
  <c r="T10" i="28" s="1"/>
  <c r="F7" i="28"/>
  <c r="V16" i="28"/>
  <c r="X16" i="28" s="1"/>
  <c r="I16" i="28"/>
  <c r="AU55" i="22"/>
  <c r="AV55" i="22" s="1"/>
  <c r="AW55" i="22" s="1"/>
  <c r="V23" i="28"/>
  <c r="X23" i="28" s="1"/>
  <c r="I23" i="28"/>
  <c r="V17" i="28"/>
  <c r="X17" i="28" s="1"/>
  <c r="I17" i="28"/>
  <c r="I20" i="28"/>
  <c r="V20" i="28"/>
  <c r="X20" i="28" s="1"/>
  <c r="AJ16" i="22"/>
  <c r="I3" i="22"/>
  <c r="BH3" i="22" s="1"/>
  <c r="T6" i="28" s="1"/>
  <c r="F6" i="28" l="1"/>
  <c r="AX55" i="22"/>
  <c r="M15" i="22" l="1"/>
  <c r="M15" i="23"/>
  <c r="F14" i="23" s="1"/>
  <c r="M15" i="24"/>
  <c r="F14" i="24" s="1"/>
  <c r="M15" i="25"/>
  <c r="F14" i="25" s="1"/>
  <c r="M15" i="27"/>
  <c r="F14" i="27" s="1"/>
  <c r="M15" i="26"/>
  <c r="F14" i="26" s="1"/>
  <c r="AJ60" i="26" s="1"/>
  <c r="BG52" i="24" l="1"/>
  <c r="AJ52" i="24"/>
  <c r="BE58" i="27"/>
  <c r="BB57" i="27"/>
  <c r="AJ58" i="27"/>
  <c r="AJ52" i="25"/>
  <c r="BG52" i="25"/>
  <c r="BH70" i="23"/>
  <c r="AJ70" i="23"/>
  <c r="AG57" i="27"/>
  <c r="F14" i="22"/>
  <c r="P49" i="25"/>
  <c r="P47" i="25"/>
  <c r="P45" i="25"/>
  <c r="P43" i="25"/>
  <c r="P35" i="25"/>
  <c r="P33" i="25"/>
  <c r="P31" i="25"/>
  <c r="P29" i="25"/>
  <c r="P27" i="25"/>
  <c r="P25" i="25"/>
  <c r="P23" i="25"/>
  <c r="P21" i="25"/>
  <c r="P19" i="25"/>
  <c r="P17" i="25"/>
  <c r="BH56" i="22" l="1"/>
  <c r="AJ56" i="22"/>
  <c r="M51" i="22"/>
  <c r="M59" i="23"/>
  <c r="N59" i="23" s="1"/>
  <c r="AL59" i="23" s="1"/>
  <c r="M45" i="23"/>
  <c r="N45" i="23" s="1"/>
  <c r="M51" i="26"/>
  <c r="N51" i="26" s="1"/>
  <c r="AL51" i="26" s="1"/>
  <c r="M51" i="27"/>
  <c r="N51" i="27" s="1"/>
  <c r="AL51" i="27" s="1"/>
  <c r="AL45" i="23" l="1"/>
  <c r="N51" i="22"/>
  <c r="Y51" i="22"/>
  <c r="X51" i="22"/>
  <c r="W51" i="22"/>
  <c r="Z51" i="22"/>
  <c r="M17" i="27"/>
  <c r="M19" i="27"/>
  <c r="M21" i="27"/>
  <c r="M17" i="26"/>
  <c r="M19" i="26"/>
  <c r="M21" i="26"/>
  <c r="M21" i="25"/>
  <c r="M19" i="25"/>
  <c r="M17" i="25"/>
  <c r="M21" i="24"/>
  <c r="M19" i="24"/>
  <c r="M17" i="24"/>
  <c r="M25" i="23"/>
  <c r="M23" i="23"/>
  <c r="M21" i="23"/>
  <c r="M19" i="23"/>
  <c r="M17" i="23"/>
  <c r="M25" i="22"/>
  <c r="M27" i="24"/>
  <c r="M23" i="24"/>
  <c r="AL51" i="22" l="1"/>
  <c r="Y25" i="22"/>
  <c r="X25" i="22"/>
  <c r="W25" i="22"/>
  <c r="Z25" i="22"/>
  <c r="R23" i="24"/>
  <c r="M31" i="23"/>
  <c r="P31" i="23" s="1"/>
  <c r="M27" i="27"/>
  <c r="M27" i="26"/>
  <c r="M55" i="27"/>
  <c r="M53" i="27"/>
  <c r="M41" i="27"/>
  <c r="M39" i="27"/>
  <c r="M37" i="27"/>
  <c r="M35" i="27"/>
  <c r="M33" i="27"/>
  <c r="P33" i="27" s="1"/>
  <c r="AA33" i="27" s="1"/>
  <c r="AB33" i="27" s="1"/>
  <c r="M31" i="27"/>
  <c r="M29" i="27"/>
  <c r="M25" i="27"/>
  <c r="P25" i="27" s="1"/>
  <c r="M23" i="27"/>
  <c r="P23" i="27" s="1"/>
  <c r="M57" i="26"/>
  <c r="M55" i="26"/>
  <c r="M53" i="26"/>
  <c r="M49" i="26"/>
  <c r="M39" i="26"/>
  <c r="M37" i="26"/>
  <c r="M35" i="26"/>
  <c r="M33" i="26"/>
  <c r="M31" i="26"/>
  <c r="M29" i="26"/>
  <c r="M25" i="26"/>
  <c r="P25" i="26" s="1"/>
  <c r="M23" i="26"/>
  <c r="P23" i="26" s="1"/>
  <c r="M53" i="22"/>
  <c r="M49" i="22"/>
  <c r="M47" i="22"/>
  <c r="M37" i="22"/>
  <c r="M35" i="22"/>
  <c r="M33" i="22"/>
  <c r="M31" i="22"/>
  <c r="P29" i="22"/>
  <c r="M27" i="22"/>
  <c r="P27" i="22" s="1"/>
  <c r="M29" i="23"/>
  <c r="P29" i="23" s="1"/>
  <c r="M67" i="23"/>
  <c r="M65" i="23"/>
  <c r="M63" i="23"/>
  <c r="M61" i="23"/>
  <c r="M57" i="23"/>
  <c r="M47" i="23"/>
  <c r="M43" i="23"/>
  <c r="M41" i="23"/>
  <c r="M39" i="23"/>
  <c r="M37" i="23"/>
  <c r="M35" i="23"/>
  <c r="M33" i="23"/>
  <c r="M27" i="23"/>
  <c r="P27" i="23" s="1"/>
  <c r="M49" i="24"/>
  <c r="M47" i="24"/>
  <c r="M45" i="24"/>
  <c r="M35" i="24"/>
  <c r="M33" i="24"/>
  <c r="M31" i="24"/>
  <c r="M29" i="24"/>
  <c r="M25" i="24"/>
  <c r="M23" i="25"/>
  <c r="M49" i="25"/>
  <c r="M47" i="25"/>
  <c r="M33" i="25"/>
  <c r="M31" i="25"/>
  <c r="M29" i="25"/>
  <c r="M27" i="25"/>
  <c r="M25" i="25"/>
  <c r="M45" i="25"/>
  <c r="M35" i="25"/>
  <c r="X51" i="25"/>
  <c r="X51" i="24"/>
  <c r="S57" i="27"/>
  <c r="U51" i="25"/>
  <c r="U51" i="24"/>
  <c r="Z57" i="23"/>
  <c r="K49" i="27"/>
  <c r="N49" i="27" s="1"/>
  <c r="N57" i="27" s="1"/>
  <c r="M47" i="26"/>
  <c r="T47" i="26" s="1"/>
  <c r="K43" i="25"/>
  <c r="M43" i="25" s="1"/>
  <c r="N43" i="24"/>
  <c r="N51" i="24" s="1"/>
  <c r="M55" i="23"/>
  <c r="M45" i="22"/>
  <c r="AL49" i="27" l="1"/>
  <c r="AL43" i="24"/>
  <c r="Z49" i="22"/>
  <c r="Y49" i="22"/>
  <c r="X49" i="22"/>
  <c r="W49" i="22"/>
  <c r="Z47" i="22"/>
  <c r="Y47" i="22"/>
  <c r="X47" i="22"/>
  <c r="W47" i="22"/>
  <c r="T45" i="22"/>
  <c r="T55" i="22" s="1"/>
  <c r="W45" i="22"/>
  <c r="Z45" i="22"/>
  <c r="Y45" i="22"/>
  <c r="X45" i="22"/>
  <c r="W31" i="22"/>
  <c r="Z31" i="22"/>
  <c r="Y31" i="22"/>
  <c r="X31" i="22"/>
  <c r="P56" i="22"/>
  <c r="V43" i="25"/>
  <c r="R25" i="25"/>
  <c r="R23" i="25"/>
  <c r="R25" i="24"/>
  <c r="R52" i="24" s="1"/>
  <c r="P27" i="27"/>
  <c r="AB27" i="27"/>
  <c r="AA27" i="27"/>
  <c r="P58" i="27"/>
  <c r="P27" i="26"/>
  <c r="AB27" i="26"/>
  <c r="AA27" i="26"/>
  <c r="P60" i="26"/>
  <c r="AB31" i="23"/>
  <c r="AA31" i="23"/>
  <c r="P70" i="23"/>
  <c r="X47" i="26"/>
  <c r="Z47" i="26"/>
  <c r="W47" i="26"/>
  <c r="Y47" i="26"/>
  <c r="N43" i="25"/>
  <c r="N51" i="25" s="1"/>
  <c r="T55" i="23"/>
  <c r="Y55" i="23"/>
  <c r="W55" i="23"/>
  <c r="Z55" i="23"/>
  <c r="X55" i="23"/>
  <c r="N55" i="23"/>
  <c r="N69" i="23" s="1"/>
  <c r="M43" i="24"/>
  <c r="Y43" i="25"/>
  <c r="M49" i="27"/>
  <c r="W57" i="23"/>
  <c r="Y57" i="23"/>
  <c r="U57" i="23"/>
  <c r="X57" i="23"/>
  <c r="Z43" i="25"/>
  <c r="AB43" i="25"/>
  <c r="AA43" i="25"/>
  <c r="N47" i="26"/>
  <c r="N59" i="26" s="1"/>
  <c r="N45" i="22"/>
  <c r="N55" i="22" s="1"/>
  <c r="O54" i="22" l="1"/>
  <c r="H6" i="22"/>
  <c r="AL47" i="26"/>
  <c r="AL43" i="25"/>
  <c r="Q43" i="24"/>
  <c r="AL55" i="23"/>
  <c r="M13" i="22"/>
  <c r="G55" i="22"/>
  <c r="AL45" i="22"/>
  <c r="Q43" i="25"/>
  <c r="V43" i="24"/>
  <c r="AB43" i="24"/>
  <c r="AA43" i="24"/>
  <c r="Z43" i="24"/>
  <c r="Y43" i="24"/>
  <c r="T49" i="27"/>
  <c r="Z49" i="27"/>
  <c r="X49" i="27"/>
  <c r="Y49" i="27"/>
  <c r="W49" i="27"/>
  <c r="J6" i="22" l="1"/>
  <c r="H9" i="28" s="1"/>
  <c r="BI6" i="22"/>
  <c r="T51" i="24"/>
  <c r="V51" i="24"/>
  <c r="R35" i="24"/>
  <c r="R29" i="24"/>
  <c r="R27" i="24"/>
  <c r="Z21" i="24"/>
  <c r="N19" i="24"/>
  <c r="V51" i="25"/>
  <c r="R33" i="25"/>
  <c r="R29" i="25"/>
  <c r="R27" i="25"/>
  <c r="Z21" i="25"/>
  <c r="S19" i="25"/>
  <c r="AA17" i="25"/>
  <c r="T59" i="26"/>
  <c r="V57" i="26"/>
  <c r="V59" i="26" s="1"/>
  <c r="N55" i="26"/>
  <c r="AL55" i="26" s="1"/>
  <c r="N53" i="26"/>
  <c r="AL53" i="26" s="1"/>
  <c r="N49" i="26"/>
  <c r="AL49" i="26" s="1"/>
  <c r="P37" i="26"/>
  <c r="P35" i="26"/>
  <c r="P31" i="26"/>
  <c r="P29" i="26"/>
  <c r="AB29" i="26" s="1"/>
  <c r="N25" i="26"/>
  <c r="X21" i="26"/>
  <c r="X19" i="26"/>
  <c r="T57" i="27"/>
  <c r="V55" i="27"/>
  <c r="V57" i="27" s="1"/>
  <c r="P35" i="27"/>
  <c r="P31" i="27"/>
  <c r="AA31" i="27" s="1"/>
  <c r="AB31" i="27" s="1"/>
  <c r="P29" i="27"/>
  <c r="AB29" i="27" s="1"/>
  <c r="X21" i="27"/>
  <c r="V67" i="23"/>
  <c r="V69" i="23" s="1"/>
  <c r="P41" i="23"/>
  <c r="P35" i="23"/>
  <c r="P33" i="23"/>
  <c r="N31" i="23"/>
  <c r="AL31" i="23" s="1"/>
  <c r="W25" i="23"/>
  <c r="Z23" i="23"/>
  <c r="Y21" i="23"/>
  <c r="Y19" i="23"/>
  <c r="V9" i="28" l="1"/>
  <c r="H59" i="26"/>
  <c r="H7" i="26"/>
  <c r="AL25" i="26"/>
  <c r="AL19" i="24"/>
  <c r="AA31" i="26"/>
  <c r="AB31" i="26"/>
  <c r="AB19" i="25"/>
  <c r="N17" i="25"/>
  <c r="N29" i="23"/>
  <c r="H7" i="23" s="1"/>
  <c r="BI7" i="23" s="1"/>
  <c r="W10" i="28" s="1"/>
  <c r="AB29" i="23"/>
  <c r="AA29" i="23"/>
  <c r="AA33" i="23"/>
  <c r="AB33" i="23"/>
  <c r="N37" i="23"/>
  <c r="AL37" i="23" s="1"/>
  <c r="P37" i="23"/>
  <c r="AA37" i="23" s="1"/>
  <c r="AB37" i="23" s="1"/>
  <c r="AA41" i="23"/>
  <c r="AB41" i="23"/>
  <c r="P45" i="23"/>
  <c r="Z59" i="23"/>
  <c r="X59" i="23"/>
  <c r="U59" i="23"/>
  <c r="Y59" i="23"/>
  <c r="W59" i="23"/>
  <c r="Z63" i="23"/>
  <c r="X63" i="23"/>
  <c r="U63" i="23"/>
  <c r="Y63" i="23"/>
  <c r="W63" i="23"/>
  <c r="AB27" i="23"/>
  <c r="AA27" i="23"/>
  <c r="AA35" i="23"/>
  <c r="AB35" i="23"/>
  <c r="R43" i="23"/>
  <c r="Z43" i="23"/>
  <c r="X43" i="23"/>
  <c r="Y43" i="23"/>
  <c r="W43" i="23"/>
  <c r="N47" i="23"/>
  <c r="AL47" i="23" s="1"/>
  <c r="Y47" i="23"/>
  <c r="W47" i="23"/>
  <c r="Z47" i="23"/>
  <c r="X47" i="23"/>
  <c r="R47" i="23"/>
  <c r="Y61" i="23"/>
  <c r="W61" i="23"/>
  <c r="Z61" i="23"/>
  <c r="X61" i="23"/>
  <c r="U61" i="23"/>
  <c r="Y65" i="23"/>
  <c r="W65" i="23"/>
  <c r="Z65" i="23"/>
  <c r="X65" i="23"/>
  <c r="S65" i="23"/>
  <c r="S69" i="23" s="1"/>
  <c r="AB17" i="24"/>
  <c r="S17" i="24"/>
  <c r="AA45" i="24"/>
  <c r="Y45" i="24"/>
  <c r="AB45" i="24"/>
  <c r="Z45" i="24"/>
  <c r="W45" i="24"/>
  <c r="Z19" i="24"/>
  <c r="S19" i="24"/>
  <c r="AB19" i="24"/>
  <c r="AB49" i="24"/>
  <c r="Z49" i="24"/>
  <c r="W49" i="24"/>
  <c r="AA49" i="24"/>
  <c r="Y49" i="24"/>
  <c r="AA47" i="24"/>
  <c r="Y47" i="24"/>
  <c r="AB47" i="24"/>
  <c r="Z47" i="24"/>
  <c r="W47" i="24"/>
  <c r="AC35" i="24"/>
  <c r="AD35" i="24"/>
  <c r="N35" i="24"/>
  <c r="AL35" i="24" s="1"/>
  <c r="N31" i="24"/>
  <c r="R31" i="24"/>
  <c r="AC31" i="24" s="1"/>
  <c r="AD31" i="24" s="1"/>
  <c r="P39" i="23"/>
  <c r="AA39" i="23" s="1"/>
  <c r="AB39" i="23" s="1"/>
  <c r="N33" i="26"/>
  <c r="AL33" i="26" s="1"/>
  <c r="P33" i="26"/>
  <c r="AA33" i="26" s="1"/>
  <c r="AB33" i="26" s="1"/>
  <c r="N31" i="25"/>
  <c r="R31" i="25"/>
  <c r="AC31" i="25" s="1"/>
  <c r="AD31" i="25" s="1"/>
  <c r="AC27" i="24"/>
  <c r="AD27" i="24"/>
  <c r="AC29" i="24"/>
  <c r="AD29" i="24"/>
  <c r="AD25" i="24"/>
  <c r="AC25" i="24"/>
  <c r="AD23" i="24"/>
  <c r="AC23" i="24"/>
  <c r="AB17" i="25"/>
  <c r="S17" i="25"/>
  <c r="AC29" i="25"/>
  <c r="AD29" i="25"/>
  <c r="Y17" i="25"/>
  <c r="N49" i="25"/>
  <c r="AL49" i="25" s="1"/>
  <c r="AA49" i="25"/>
  <c r="Y49" i="25"/>
  <c r="AB49" i="25"/>
  <c r="Z49" i="25"/>
  <c r="W49" i="25"/>
  <c r="AB47" i="25"/>
  <c r="Z47" i="25"/>
  <c r="W47" i="25"/>
  <c r="AA47" i="25"/>
  <c r="Y47" i="25"/>
  <c r="AB45" i="25"/>
  <c r="Z45" i="25"/>
  <c r="W45" i="25"/>
  <c r="AA45" i="25"/>
  <c r="Y45" i="25"/>
  <c r="AC27" i="25"/>
  <c r="AD27" i="25"/>
  <c r="N35" i="25"/>
  <c r="R35" i="25"/>
  <c r="AD25" i="25"/>
  <c r="AC25" i="25"/>
  <c r="AD23" i="25"/>
  <c r="AC23" i="25"/>
  <c r="Y55" i="26"/>
  <c r="W55" i="26"/>
  <c r="Z55" i="26"/>
  <c r="X55" i="26"/>
  <c r="S55" i="26"/>
  <c r="S59" i="26" s="1"/>
  <c r="Y53" i="26"/>
  <c r="W53" i="26"/>
  <c r="Z53" i="26"/>
  <c r="X53" i="26"/>
  <c r="U53" i="26"/>
  <c r="Z51" i="26"/>
  <c r="X51" i="26"/>
  <c r="U51" i="26"/>
  <c r="Y51" i="26"/>
  <c r="W51" i="26"/>
  <c r="Z49" i="26"/>
  <c r="X49" i="26"/>
  <c r="U49" i="26"/>
  <c r="Y49" i="26"/>
  <c r="W49" i="26"/>
  <c r="AA37" i="26"/>
  <c r="AB37" i="26"/>
  <c r="AB25" i="26"/>
  <c r="AA25" i="26"/>
  <c r="N23" i="26"/>
  <c r="AL23" i="26" s="1"/>
  <c r="AB23" i="26"/>
  <c r="AA23" i="26"/>
  <c r="Q19" i="26"/>
  <c r="W17" i="26"/>
  <c r="Q17" i="26"/>
  <c r="Y17" i="26"/>
  <c r="N17" i="26"/>
  <c r="AL17" i="26" s="1"/>
  <c r="N53" i="27"/>
  <c r="AL53" i="27" s="1"/>
  <c r="Z53" i="27"/>
  <c r="X53" i="27"/>
  <c r="U53" i="27"/>
  <c r="Y53" i="27"/>
  <c r="W53" i="27"/>
  <c r="Y51" i="27"/>
  <c r="W51" i="27"/>
  <c r="Z51" i="27"/>
  <c r="X51" i="27"/>
  <c r="U51" i="27"/>
  <c r="Y41" i="27"/>
  <c r="W41" i="27"/>
  <c r="Z41" i="27"/>
  <c r="X41" i="27"/>
  <c r="R41" i="27"/>
  <c r="N41" i="27"/>
  <c r="AL41" i="27" s="1"/>
  <c r="N37" i="27"/>
  <c r="P37" i="27"/>
  <c r="AB25" i="27"/>
  <c r="AA25" i="27"/>
  <c r="AB23" i="27"/>
  <c r="AA23" i="27"/>
  <c r="W21" i="27"/>
  <c r="Q21" i="27"/>
  <c r="W19" i="27"/>
  <c r="Q19" i="27"/>
  <c r="Y19" i="27"/>
  <c r="Y17" i="27"/>
  <c r="Q17" i="27"/>
  <c r="X17" i="27"/>
  <c r="N33" i="24"/>
  <c r="AL33" i="24" s="1"/>
  <c r="R33" i="24"/>
  <c r="AC33" i="25"/>
  <c r="AD33" i="25"/>
  <c r="AA35" i="26"/>
  <c r="AB35" i="26"/>
  <c r="AA35" i="27"/>
  <c r="AB35" i="27"/>
  <c r="Z39" i="27"/>
  <c r="X39" i="27"/>
  <c r="R39" i="27"/>
  <c r="Y39" i="27"/>
  <c r="W39" i="27"/>
  <c r="Y39" i="26"/>
  <c r="Z39" i="26"/>
  <c r="X39" i="26"/>
  <c r="R39" i="26"/>
  <c r="R59" i="26" s="1"/>
  <c r="W39" i="26"/>
  <c r="N27" i="27"/>
  <c r="AL27" i="27" s="1"/>
  <c r="AA29" i="26"/>
  <c r="AA29" i="27"/>
  <c r="N27" i="24"/>
  <c r="AL27" i="24" s="1"/>
  <c r="N31" i="26"/>
  <c r="AL31" i="26" s="1"/>
  <c r="T69" i="23"/>
  <c r="H20" i="28" s="1"/>
  <c r="N67" i="23"/>
  <c r="AL67" i="23" s="1"/>
  <c r="N61" i="23"/>
  <c r="AL61" i="23" s="1"/>
  <c r="N57" i="23"/>
  <c r="AL57" i="23" s="1"/>
  <c r="N43" i="23"/>
  <c r="AL43" i="23" s="1"/>
  <c r="N39" i="23"/>
  <c r="AL39" i="23" s="1"/>
  <c r="N35" i="23"/>
  <c r="AL35" i="23" s="1"/>
  <c r="N27" i="23"/>
  <c r="AL27" i="23" s="1"/>
  <c r="N23" i="23"/>
  <c r="AL23" i="23" s="1"/>
  <c r="Y23" i="23"/>
  <c r="W23" i="23"/>
  <c r="Z21" i="23"/>
  <c r="Q21" i="23"/>
  <c r="N19" i="23"/>
  <c r="AL19" i="23" s="1"/>
  <c r="X19" i="23"/>
  <c r="Q19" i="23"/>
  <c r="W19" i="23"/>
  <c r="Z19" i="23"/>
  <c r="W17" i="23"/>
  <c r="Q17" i="23"/>
  <c r="N39" i="26"/>
  <c r="AL39" i="26" s="1"/>
  <c r="N25" i="25"/>
  <c r="AA21" i="25"/>
  <c r="N47" i="25"/>
  <c r="AL47" i="25" s="1"/>
  <c r="N21" i="25"/>
  <c r="AL21" i="25" s="1"/>
  <c r="N29" i="25"/>
  <c r="AL29" i="25" s="1"/>
  <c r="N33" i="25"/>
  <c r="Q39" i="24" s="1"/>
  <c r="Y21" i="25"/>
  <c r="N29" i="27"/>
  <c r="AL29" i="27" s="1"/>
  <c r="N31" i="27"/>
  <c r="AL31" i="27" s="1"/>
  <c r="N39" i="27"/>
  <c r="AL39" i="27" s="1"/>
  <c r="N19" i="27"/>
  <c r="AL19" i="27" s="1"/>
  <c r="N21" i="27"/>
  <c r="Z21" i="27"/>
  <c r="Z19" i="27"/>
  <c r="Y21" i="27"/>
  <c r="Y19" i="26"/>
  <c r="N19" i="26"/>
  <c r="AL19" i="26" s="1"/>
  <c r="Z19" i="26"/>
  <c r="N27" i="26"/>
  <c r="AL27" i="26" s="1"/>
  <c r="Z17" i="26"/>
  <c r="W19" i="26"/>
  <c r="Y19" i="24"/>
  <c r="S21" i="24"/>
  <c r="N45" i="24"/>
  <c r="N23" i="24"/>
  <c r="AA19" i="24"/>
  <c r="N49" i="24"/>
  <c r="AL49" i="24" s="1"/>
  <c r="X25" i="23"/>
  <c r="N29" i="26"/>
  <c r="N47" i="24"/>
  <c r="N17" i="23"/>
  <c r="Y17" i="23"/>
  <c r="W21" i="23"/>
  <c r="X23" i="23"/>
  <c r="N25" i="23"/>
  <c r="Y25" i="23"/>
  <c r="N33" i="23"/>
  <c r="AL33" i="23" s="1"/>
  <c r="N41" i="23"/>
  <c r="AL41" i="23" s="1"/>
  <c r="N63" i="23"/>
  <c r="AL63" i="23" s="1"/>
  <c r="BJ68" i="23" s="1"/>
  <c r="BJ16" i="23" s="1"/>
  <c r="N65" i="23"/>
  <c r="AL65" i="23" s="1"/>
  <c r="N23" i="27"/>
  <c r="AL23" i="27" s="1"/>
  <c r="N25" i="27"/>
  <c r="N33" i="27"/>
  <c r="AL33" i="27" s="1"/>
  <c r="N37" i="26"/>
  <c r="AL37" i="26" s="1"/>
  <c r="N57" i="26"/>
  <c r="AL57" i="26" s="1"/>
  <c r="Y19" i="25"/>
  <c r="AA19" i="25"/>
  <c r="N19" i="25"/>
  <c r="AL19" i="25" s="1"/>
  <c r="Z19" i="25"/>
  <c r="N27" i="25"/>
  <c r="AL27" i="25" s="1"/>
  <c r="N45" i="25"/>
  <c r="AL45" i="25" s="1"/>
  <c r="X17" i="23"/>
  <c r="Z17" i="23"/>
  <c r="X21" i="23"/>
  <c r="Q25" i="23"/>
  <c r="Z25" i="23"/>
  <c r="Z17" i="27"/>
  <c r="W17" i="27"/>
  <c r="Y21" i="26"/>
  <c r="N21" i="26"/>
  <c r="Z21" i="26"/>
  <c r="Q21" i="26"/>
  <c r="N21" i="23"/>
  <c r="Q23" i="23"/>
  <c r="N17" i="27"/>
  <c r="AL17" i="27" s="1"/>
  <c r="N35" i="27"/>
  <c r="AL35" i="27" s="1"/>
  <c r="N55" i="27"/>
  <c r="AL55" i="27" s="1"/>
  <c r="W21" i="26"/>
  <c r="N35" i="26"/>
  <c r="AL35" i="26" s="1"/>
  <c r="N23" i="25"/>
  <c r="AL23" i="25" s="1"/>
  <c r="Y17" i="24"/>
  <c r="AA17" i="24"/>
  <c r="N17" i="24"/>
  <c r="Z17" i="24"/>
  <c r="N29" i="24"/>
  <c r="AL29" i="24" s="1"/>
  <c r="X19" i="27"/>
  <c r="X17" i="26"/>
  <c r="AA21" i="24"/>
  <c r="N21" i="24"/>
  <c r="Y21" i="24"/>
  <c r="N25" i="24"/>
  <c r="AB21" i="24"/>
  <c r="Z17" i="25"/>
  <c r="S21" i="25"/>
  <c r="AB21" i="25"/>
  <c r="T51" i="25"/>
  <c r="O68" i="23" l="1"/>
  <c r="O56" i="27"/>
  <c r="J7" i="26"/>
  <c r="L10" i="28" s="1"/>
  <c r="BF7" i="26"/>
  <c r="Z10" i="28" s="1"/>
  <c r="O50" i="24"/>
  <c r="AL35" i="25"/>
  <c r="Q41" i="24"/>
  <c r="AL31" i="25"/>
  <c r="Q37" i="24"/>
  <c r="AL21" i="27"/>
  <c r="H6" i="27"/>
  <c r="H57" i="27"/>
  <c r="H7" i="27"/>
  <c r="AL25" i="27"/>
  <c r="AL21" i="26"/>
  <c r="H6" i="26"/>
  <c r="O58" i="26"/>
  <c r="W59" i="26" s="1"/>
  <c r="X59" i="26" s="1"/>
  <c r="AL33" i="25"/>
  <c r="H6" i="25"/>
  <c r="Q45" i="24"/>
  <c r="AL45" i="24"/>
  <c r="Q47" i="24"/>
  <c r="AL47" i="24"/>
  <c r="Q31" i="24"/>
  <c r="AL31" i="24"/>
  <c r="Q23" i="24"/>
  <c r="AL23" i="24"/>
  <c r="G69" i="23"/>
  <c r="AL25" i="23"/>
  <c r="H6" i="23"/>
  <c r="BI6" i="23" s="1"/>
  <c r="H5" i="27"/>
  <c r="AL37" i="27"/>
  <c r="H5" i="26"/>
  <c r="AL29" i="26"/>
  <c r="AL58" i="26" s="1"/>
  <c r="AL16" i="26" s="1"/>
  <c r="Q19" i="25"/>
  <c r="H5" i="25"/>
  <c r="AL17" i="25"/>
  <c r="H7" i="25"/>
  <c r="AL25" i="25"/>
  <c r="Q19" i="24"/>
  <c r="Q25" i="24"/>
  <c r="AL25" i="24"/>
  <c r="Q17" i="24"/>
  <c r="AL17" i="24"/>
  <c r="Q21" i="24"/>
  <c r="AL21" i="24"/>
  <c r="Q29" i="25"/>
  <c r="Q29" i="24"/>
  <c r="Q49" i="25"/>
  <c r="Q49" i="24"/>
  <c r="Q27" i="25"/>
  <c r="Q27" i="24"/>
  <c r="H5" i="24"/>
  <c r="H6" i="24"/>
  <c r="Q33" i="24"/>
  <c r="Q35" i="25"/>
  <c r="Q35" i="24"/>
  <c r="Y51" i="24"/>
  <c r="Z51" i="24" s="1"/>
  <c r="AB51" i="24" s="1"/>
  <c r="Q25" i="25"/>
  <c r="H7" i="24"/>
  <c r="AL21" i="23"/>
  <c r="H5" i="23"/>
  <c r="BI5" i="23" s="1"/>
  <c r="AL17" i="23"/>
  <c r="H69" i="23"/>
  <c r="AL29" i="23"/>
  <c r="J7" i="23"/>
  <c r="I10" i="28" s="1"/>
  <c r="W69" i="23"/>
  <c r="X69" i="23" s="1"/>
  <c r="Q47" i="25"/>
  <c r="Q45" i="25"/>
  <c r="Q33" i="25"/>
  <c r="Q31" i="25"/>
  <c r="Q23" i="25"/>
  <c r="Q21" i="25"/>
  <c r="Q17" i="25"/>
  <c r="O50" i="25"/>
  <c r="Y51" i="25" s="1"/>
  <c r="Z51" i="25" s="1"/>
  <c r="G51" i="25"/>
  <c r="H51" i="25"/>
  <c r="G51" i="24"/>
  <c r="H51" i="24"/>
  <c r="R57" i="27"/>
  <c r="F57" i="27"/>
  <c r="F59" i="26"/>
  <c r="F69" i="23"/>
  <c r="R69" i="23"/>
  <c r="U57" i="27"/>
  <c r="U69" i="23"/>
  <c r="P69" i="23"/>
  <c r="Q59" i="26"/>
  <c r="W57" i="27"/>
  <c r="X57" i="27" s="1"/>
  <c r="Y57" i="27" s="1"/>
  <c r="G57" i="27"/>
  <c r="G59" i="26"/>
  <c r="F51" i="25"/>
  <c r="F51" i="24"/>
  <c r="W51" i="25"/>
  <c r="W51" i="24"/>
  <c r="R52" i="25"/>
  <c r="AA45" i="23"/>
  <c r="AA69" i="23" s="1"/>
  <c r="AB45" i="23"/>
  <c r="AB69" i="23" s="1"/>
  <c r="AC35" i="25"/>
  <c r="AC51" i="25" s="1"/>
  <c r="AD35" i="25"/>
  <c r="AD51" i="25" s="1"/>
  <c r="U59" i="26"/>
  <c r="AA37" i="27"/>
  <c r="AA57" i="27" s="1"/>
  <c r="AB37" i="27"/>
  <c r="AB57" i="27" s="1"/>
  <c r="AC33" i="24"/>
  <c r="AD33" i="24"/>
  <c r="R51" i="25"/>
  <c r="S51" i="25"/>
  <c r="N50" i="25"/>
  <c r="M13" i="24"/>
  <c r="N56" i="27"/>
  <c r="N68" i="23"/>
  <c r="M13" i="23"/>
  <c r="S51" i="24"/>
  <c r="M13" i="26"/>
  <c r="P57" i="27"/>
  <c r="M13" i="25"/>
  <c r="R51" i="24"/>
  <c r="N50" i="24"/>
  <c r="M13" i="27"/>
  <c r="Q69" i="23"/>
  <c r="N58" i="26"/>
  <c r="BB59" i="26" s="1"/>
  <c r="Q57" i="27"/>
  <c r="P59" i="26"/>
  <c r="J6" i="26" l="1"/>
  <c r="L9" i="28" s="1"/>
  <c r="BF6" i="26"/>
  <c r="Z9" i="28" s="1"/>
  <c r="BD56" i="27"/>
  <c r="BD16" i="27" s="1"/>
  <c r="BE69" i="23"/>
  <c r="BG68" i="23"/>
  <c r="BG16" i="23" s="1"/>
  <c r="BE68" i="23"/>
  <c r="BE16" i="23" s="1"/>
  <c r="J5" i="27"/>
  <c r="M8" i="28" s="1"/>
  <c r="BF5" i="27"/>
  <c r="AA8" i="28" s="1"/>
  <c r="J6" i="27"/>
  <c r="M9" i="28" s="1"/>
  <c r="BF6" i="27"/>
  <c r="AA9" i="28" s="1"/>
  <c r="W8" i="28"/>
  <c r="W9" i="28"/>
  <c r="J5" i="26"/>
  <c r="L8" i="28" s="1"/>
  <c r="BF5" i="26"/>
  <c r="Z8" i="28" s="1"/>
  <c r="J7" i="27"/>
  <c r="M10" i="28" s="1"/>
  <c r="BF7" i="27"/>
  <c r="AA10" i="28" s="1"/>
  <c r="BD58" i="26"/>
  <c r="BD16" i="26" s="1"/>
  <c r="AI58" i="26"/>
  <c r="AG58" i="26" s="1"/>
  <c r="BD51" i="25"/>
  <c r="J5" i="25"/>
  <c r="K8" i="28" s="1"/>
  <c r="BH5" i="25"/>
  <c r="J6" i="25"/>
  <c r="K9" i="28" s="1"/>
  <c r="BH6" i="25"/>
  <c r="AI50" i="25"/>
  <c r="AI16" i="25" s="1"/>
  <c r="BF50" i="25"/>
  <c r="BF16" i="25" s="1"/>
  <c r="J7" i="25"/>
  <c r="K10" i="28" s="1"/>
  <c r="BH7" i="25"/>
  <c r="J6" i="24"/>
  <c r="J9" i="28" s="1"/>
  <c r="BH6" i="24"/>
  <c r="J5" i="24"/>
  <c r="J8" i="28" s="1"/>
  <c r="BH5" i="24"/>
  <c r="U8" i="28" s="1"/>
  <c r="AG51" i="24"/>
  <c r="BF50" i="24"/>
  <c r="BF16" i="24" s="1"/>
  <c r="BD51" i="24"/>
  <c r="AI50" i="24"/>
  <c r="AG50" i="24" s="1"/>
  <c r="J7" i="24"/>
  <c r="J10" i="28" s="1"/>
  <c r="BH7" i="24"/>
  <c r="AL56" i="27"/>
  <c r="AL16" i="27" s="1"/>
  <c r="J6" i="23"/>
  <c r="I9" i="28" s="1"/>
  <c r="E9" i="28"/>
  <c r="J5" i="23"/>
  <c r="I8" i="28" s="1"/>
  <c r="E8" i="28"/>
  <c r="H3" i="23"/>
  <c r="AG69" i="23"/>
  <c r="H3" i="27"/>
  <c r="AI56" i="27"/>
  <c r="H3" i="26"/>
  <c r="AG59" i="26"/>
  <c r="AL50" i="25"/>
  <c r="AL16" i="25" s="1"/>
  <c r="M14" i="25"/>
  <c r="H3" i="25"/>
  <c r="AG51" i="25"/>
  <c r="Q50" i="24"/>
  <c r="Q16" i="24" s="1"/>
  <c r="AL50" i="24"/>
  <c r="AL16" i="24" s="1"/>
  <c r="H3" i="24"/>
  <c r="AI68" i="23"/>
  <c r="AG68" i="23" s="1"/>
  <c r="AG16" i="23" s="1"/>
  <c r="AL68" i="23"/>
  <c r="AL16" i="23" s="1"/>
  <c r="Q50" i="25"/>
  <c r="Q16" i="25" s="1"/>
  <c r="D51" i="25"/>
  <c r="D59" i="26"/>
  <c r="Z57" i="27"/>
  <c r="N16" i="25"/>
  <c r="H50" i="25" s="1"/>
  <c r="H16" i="25" s="1"/>
  <c r="M50" i="25"/>
  <c r="M16" i="25" s="1"/>
  <c r="AA51" i="24"/>
  <c r="AA59" i="26"/>
  <c r="AB59" i="26"/>
  <c r="N16" i="26"/>
  <c r="M14" i="26"/>
  <c r="M58" i="26"/>
  <c r="M16" i="26" s="1"/>
  <c r="D51" i="24"/>
  <c r="AB51" i="25"/>
  <c r="AA51" i="25"/>
  <c r="Y59" i="26"/>
  <c r="Z59" i="26"/>
  <c r="D57" i="27"/>
  <c r="N16" i="24"/>
  <c r="M14" i="24"/>
  <c r="M50" i="24"/>
  <c r="M16" i="24" s="1"/>
  <c r="N16" i="23"/>
  <c r="M14" i="23"/>
  <c r="M68" i="23"/>
  <c r="M16" i="23" s="1"/>
  <c r="Y69" i="23"/>
  <c r="Z69" i="23"/>
  <c r="D69" i="23"/>
  <c r="AC51" i="24"/>
  <c r="AD51" i="24"/>
  <c r="N16" i="27"/>
  <c r="M14" i="27"/>
  <c r="M56" i="27"/>
  <c r="M16" i="27" s="1"/>
  <c r="U9" i="28" l="1"/>
  <c r="BB56" i="27"/>
  <c r="J3" i="26"/>
  <c r="K3" i="26" s="1"/>
  <c r="BF3" i="26"/>
  <c r="J3" i="23"/>
  <c r="K3" i="23" s="1"/>
  <c r="BI3" i="23"/>
  <c r="J3" i="27"/>
  <c r="K3" i="27" s="1"/>
  <c r="BF3" i="27"/>
  <c r="AI16" i="27"/>
  <c r="BB16" i="27"/>
  <c r="BB58" i="26"/>
  <c r="BB16" i="26" s="1"/>
  <c r="AI16" i="26"/>
  <c r="BD50" i="25"/>
  <c r="BD16" i="25" s="1"/>
  <c r="Y10" i="28"/>
  <c r="Y9" i="28"/>
  <c r="J3" i="25"/>
  <c r="K3" i="25" s="1"/>
  <c r="BH3" i="25"/>
  <c r="Y8" i="28"/>
  <c r="BD50" i="24"/>
  <c r="BD16" i="24" s="1"/>
  <c r="X9" i="28"/>
  <c r="X8" i="28"/>
  <c r="X10" i="28"/>
  <c r="J3" i="24"/>
  <c r="K3" i="24" s="1"/>
  <c r="BH3" i="24"/>
  <c r="AG56" i="27"/>
  <c r="AG16" i="27" s="1"/>
  <c r="G9" i="28"/>
  <c r="G8" i="28"/>
  <c r="L6" i="28"/>
  <c r="I6" i="28"/>
  <c r="AG16" i="26"/>
  <c r="AG50" i="25"/>
  <c r="AG16" i="25" s="1"/>
  <c r="AI16" i="24"/>
  <c r="AG16" i="24"/>
  <c r="AI16" i="23"/>
  <c r="K50" i="25"/>
  <c r="K16" i="25" s="1"/>
  <c r="H50" i="24"/>
  <c r="H16" i="24" s="1"/>
  <c r="K50" i="24"/>
  <c r="K16" i="24" s="1"/>
  <c r="K56" i="27"/>
  <c r="K16" i="27" s="1"/>
  <c r="H56" i="27"/>
  <c r="H16" i="27" s="1"/>
  <c r="H68" i="23"/>
  <c r="H16" i="23" s="1"/>
  <c r="K68" i="23"/>
  <c r="K16" i="23" s="1"/>
  <c r="H58" i="26"/>
  <c r="H16" i="26" s="1"/>
  <c r="K58" i="26"/>
  <c r="K16" i="26" s="1"/>
  <c r="BG6" i="26" l="1"/>
  <c r="J6" i="28"/>
  <c r="BJ5" i="22"/>
  <c r="BG6" i="27"/>
  <c r="BJ6" i="22"/>
  <c r="BG5" i="27"/>
  <c r="BG5" i="26"/>
  <c r="M6" i="28"/>
  <c r="BG3" i="27"/>
  <c r="AA6" i="28"/>
  <c r="BJ3" i="23"/>
  <c r="W6" i="28"/>
  <c r="BG3" i="26"/>
  <c r="Z6" i="28"/>
  <c r="BI6" i="25"/>
  <c r="K6" i="28"/>
  <c r="BI5" i="25"/>
  <c r="BI3" i="25"/>
  <c r="Y6" i="28"/>
  <c r="BI5" i="24"/>
  <c r="BJ5" i="23"/>
  <c r="BI3" i="24"/>
  <c r="X6" i="28"/>
  <c r="BI6" i="24"/>
  <c r="BJ6" i="23"/>
  <c r="K5" i="27"/>
  <c r="K5" i="22"/>
  <c r="K6" i="22"/>
  <c r="K6" i="26"/>
  <c r="K6" i="27"/>
  <c r="K5" i="25"/>
  <c r="K5" i="26"/>
  <c r="K6" i="24"/>
  <c r="K6" i="25"/>
  <c r="K5" i="23"/>
  <c r="K5" i="24"/>
  <c r="K6" i="23"/>
  <c r="R31" i="22"/>
  <c r="AB29" i="22"/>
  <c r="AB27" i="22"/>
  <c r="AA27" i="22" l="1"/>
  <c r="N53" i="22"/>
  <c r="AL53" i="22" s="1"/>
  <c r="V53" i="22"/>
  <c r="V55" i="22" s="1"/>
  <c r="H22" i="28" s="1"/>
  <c r="J22" i="28" s="1"/>
  <c r="S51" i="22"/>
  <c r="S55" i="22" s="1"/>
  <c r="H19" i="28" s="1"/>
  <c r="J19" i="28" s="1"/>
  <c r="U49" i="22"/>
  <c r="U47" i="22"/>
  <c r="P35" i="22"/>
  <c r="P33" i="22"/>
  <c r="AA29" i="22"/>
  <c r="N31" i="22"/>
  <c r="AL31" i="22" s="1"/>
  <c r="Q17" i="22"/>
  <c r="Q25" i="22"/>
  <c r="Q19" i="22"/>
  <c r="N23" i="22"/>
  <c r="AL23" i="22" s="1"/>
  <c r="Q23" i="22"/>
  <c r="N25" i="22"/>
  <c r="AL25" i="22" s="1"/>
  <c r="N35" i="22"/>
  <c r="AL35" i="22" s="1"/>
  <c r="N49" i="22"/>
  <c r="AL49" i="22" s="1"/>
  <c r="N17" i="22"/>
  <c r="N33" i="22"/>
  <c r="AL33" i="22" s="1"/>
  <c r="N47" i="22"/>
  <c r="AL47" i="22" s="1"/>
  <c r="R55" i="22"/>
  <c r="H18" i="28" s="1"/>
  <c r="J18" i="28" s="1"/>
  <c r="P37" i="22"/>
  <c r="N37" i="22"/>
  <c r="AL37" i="22" s="1"/>
  <c r="N29" i="22"/>
  <c r="H7" i="22" s="1"/>
  <c r="BI7" i="22" s="1"/>
  <c r="U10" i="28" s="1"/>
  <c r="Q21" i="22"/>
  <c r="N21" i="22"/>
  <c r="AL21" i="22" s="1"/>
  <c r="N19" i="22"/>
  <c r="N27" i="22"/>
  <c r="AL27" i="22" s="1"/>
  <c r="BG7" i="26" l="1"/>
  <c r="BI7" i="25"/>
  <c r="V10" i="28"/>
  <c r="BG7" i="27" s="1"/>
  <c r="J7" i="22"/>
  <c r="H10" i="28" s="1"/>
  <c r="E10" i="28"/>
  <c r="AL17" i="22"/>
  <c r="H4" i="22"/>
  <c r="BI4" i="22" s="1"/>
  <c r="U7" i="28" s="1"/>
  <c r="H55" i="22"/>
  <c r="AL29" i="22"/>
  <c r="AL19" i="22"/>
  <c r="E55" i="22"/>
  <c r="AA37" i="22"/>
  <c r="AB37" i="22"/>
  <c r="AA33" i="22"/>
  <c r="AB33" i="22"/>
  <c r="AA35" i="22"/>
  <c r="AB35" i="22"/>
  <c r="W55" i="22"/>
  <c r="X55" i="22" s="1"/>
  <c r="J20" i="28"/>
  <c r="P55" i="22"/>
  <c r="H16" i="28" s="1"/>
  <c r="J16" i="28" s="1"/>
  <c r="U55" i="22"/>
  <c r="H21" i="28" s="1"/>
  <c r="J21" i="28" s="1"/>
  <c r="Q55" i="22"/>
  <c r="H17" i="28" s="1"/>
  <c r="J17" i="28" s="1"/>
  <c r="N54" i="22"/>
  <c r="BE55" i="22" s="1"/>
  <c r="BJ7" i="22" l="1"/>
  <c r="BI7" i="24"/>
  <c r="BG4" i="26"/>
  <c r="BG4" i="27"/>
  <c r="BJ4" i="22"/>
  <c r="BI4" i="25"/>
  <c r="BI4" i="24"/>
  <c r="V7" i="28"/>
  <c r="BJ7" i="23"/>
  <c r="AG55" i="22"/>
  <c r="BG54" i="22"/>
  <c r="BG16" i="22" s="1"/>
  <c r="G10" i="28"/>
  <c r="K7" i="22" s="1"/>
  <c r="J4" i="22"/>
  <c r="G7" i="28" s="1"/>
  <c r="E7" i="28"/>
  <c r="AI54" i="22"/>
  <c r="AL54" i="22"/>
  <c r="H3" i="22"/>
  <c r="BI3" i="22" s="1"/>
  <c r="U6" i="28" s="1"/>
  <c r="M14" i="22"/>
  <c r="AA55" i="22"/>
  <c r="H23" i="28" s="1"/>
  <c r="J23" i="28" s="1"/>
  <c r="Z55" i="22"/>
  <c r="Y55" i="22"/>
  <c r="M54" i="22"/>
  <c r="M16" i="22" s="1"/>
  <c r="N16" i="22"/>
  <c r="D55" i="22"/>
  <c r="AI16" i="22" l="1"/>
  <c r="AG54" i="22"/>
  <c r="AG16" i="22" s="1"/>
  <c r="BE54" i="22"/>
  <c r="BE16" i="22" s="1"/>
  <c r="V6" i="28"/>
  <c r="W11" i="28" s="1"/>
  <c r="BJ3" i="22"/>
  <c r="BJ4" i="23"/>
  <c r="AL16" i="22"/>
  <c r="K7" i="26"/>
  <c r="K7" i="27"/>
  <c r="K7" i="24"/>
  <c r="K7" i="25"/>
  <c r="K7" i="23"/>
  <c r="H7" i="28"/>
  <c r="K4" i="24" s="1"/>
  <c r="N10" i="28"/>
  <c r="J3" i="22"/>
  <c r="E6" i="28"/>
  <c r="K54" i="22"/>
  <c r="K16" i="22" s="1"/>
  <c r="H54" i="22"/>
  <c r="H16" i="22" s="1"/>
  <c r="AB55" i="22"/>
  <c r="K4" i="22" l="1"/>
  <c r="G6" i="28"/>
  <c r="K3" i="22"/>
  <c r="K4" i="27"/>
  <c r="K4" i="23"/>
  <c r="K4" i="26"/>
  <c r="K4" i="25"/>
  <c r="H6" i="28"/>
  <c r="I11" i="28" l="1"/>
</calcChain>
</file>

<file path=xl/sharedStrings.xml><?xml version="1.0" encoding="utf-8"?>
<sst xmlns="http://schemas.openxmlformats.org/spreadsheetml/2006/main" count="1159" uniqueCount="336">
  <si>
    <t>Počet podpůrných personálních opatření ve školách</t>
  </si>
  <si>
    <t xml:space="preserve">Počet poskytnutých služeb individuální podpory pedagogům </t>
  </si>
  <si>
    <t>milník</t>
  </si>
  <si>
    <t>Celkový počet účastníků</t>
  </si>
  <si>
    <t>Počet organizací, ve kterých se zvýšila kvalita výchovy a vzdělávání a proinkluzivnost</t>
  </si>
  <si>
    <t>Počet dětí a žáků s potřebou podpůrných opatření v podpořených organizacích</t>
  </si>
  <si>
    <t>Počet dětí, žáků a studentů Romů v podpořených organizacích</t>
  </si>
  <si>
    <t>Celkový počet dětí, žáků a studentů v podpořených organizacích</t>
  </si>
  <si>
    <t>Počet pracovníků ve vzdělávání, kteří v praxi uplatňují nově získané poznatky a dovednosti</t>
  </si>
  <si>
    <t>výsledky</t>
  </si>
  <si>
    <t>výstupy</t>
  </si>
  <si>
    <t>počet podpořených osob - pracovníci ve vzdělávání</t>
  </si>
  <si>
    <t>POSTUP:</t>
  </si>
  <si>
    <t>3.</t>
  </si>
  <si>
    <t>1.</t>
  </si>
  <si>
    <t>2.</t>
  </si>
  <si>
    <t>Maximální dotace</t>
  </si>
  <si>
    <t>Počet podpořených osob - pracovníci ve vzdělávání</t>
  </si>
  <si>
    <t>Výstupy</t>
  </si>
  <si>
    <t>Výsledky</t>
  </si>
  <si>
    <t>Milník</t>
  </si>
  <si>
    <t>Cena jedné šablony
(v Kč)</t>
  </si>
  <si>
    <t>Požadováno celkem 
(v Kč)</t>
  </si>
  <si>
    <t>Typ</t>
  </si>
  <si>
    <t>Název</t>
  </si>
  <si>
    <t>Číslo</t>
  </si>
  <si>
    <t>Poznámka</t>
  </si>
  <si>
    <t>Speciální škola</t>
  </si>
  <si>
    <t>Ne</t>
  </si>
  <si>
    <t>4.</t>
  </si>
  <si>
    <t>Hodnoty nekopírujte a nepřesunujte, vždy je ručně vepište.</t>
  </si>
  <si>
    <t>K A L K U L A Č K A   I N D I K Á T O R Ů</t>
  </si>
  <si>
    <t>zpět na hlavní stranu</t>
  </si>
  <si>
    <t>Výstup šablony
(Podrobněji v Příloze č. 3)</t>
  </si>
  <si>
    <t>Práce školního kariérového poradce ve škole ve výši úvazku 0,1 na 1 měsíc</t>
  </si>
  <si>
    <t>Absolvent vzdělávacího programu DVPP v časové dotaci minimálně 8 hodin</t>
  </si>
  <si>
    <t>Práce školního asistenta ve škole ve výši úvazku 0,1 na jeden měsíc</t>
  </si>
  <si>
    <t>Práce speciálního pedagoga ve škole ve výši úvazku 0,1 na jeden měsíc</t>
  </si>
  <si>
    <t>Práce školního psychologa ve škole ve výši úvazku 0,5 na jeden měsíc</t>
  </si>
  <si>
    <t>Práce sociálního pedagoga ve škole ve výši úvazku 0,1 na jeden měsíc</t>
  </si>
  <si>
    <t>Absolvent vzdělávacího programu v časové dotaci 8 hodin</t>
  </si>
  <si>
    <t>Tři absolventi dvou ucelených bloků vzájemné spolupráce pedagogů v celkové délce dvacet hodin vzdělávání každého pedagoga</t>
  </si>
  <si>
    <t>Základní škola</t>
  </si>
  <si>
    <t>Mateřská škola</t>
  </si>
  <si>
    <t>Školní družina</t>
  </si>
  <si>
    <t>Školní klub</t>
  </si>
  <si>
    <t>Středisko volného času</t>
  </si>
  <si>
    <t>Základní umělecká škola</t>
  </si>
  <si>
    <t>kliknutím na barevný blok budete přesměrováni na vybraný subjekt</t>
  </si>
  <si>
    <t>výzvy č. 02_18_063 a výzvy č. 02_18_064 OP VVV</t>
  </si>
  <si>
    <t>zpět na úvodní stranu</t>
  </si>
  <si>
    <t>Za MŠ finance celkem</t>
  </si>
  <si>
    <t>Za ZŠ finance celkem</t>
  </si>
  <si>
    <t>Za ŠD finance celkem</t>
  </si>
  <si>
    <t>Za ŠK finance celkem</t>
  </si>
  <si>
    <t>Za SVČ finance celkem</t>
  </si>
  <si>
    <t>Za ZUŠ finance celkem</t>
  </si>
  <si>
    <t>2.I/1</t>
  </si>
  <si>
    <t>1.1</t>
  </si>
  <si>
    <t>Školní asistent – personální podpora MŠ</t>
  </si>
  <si>
    <t>2.I/2</t>
  </si>
  <si>
    <t>Školní speciální pedagog – personální podpora MŠ</t>
  </si>
  <si>
    <t>2.I/3</t>
  </si>
  <si>
    <t>Školní psycholog – personální podpora MŠ</t>
  </si>
  <si>
    <t>2.I/4</t>
  </si>
  <si>
    <t>Sociální pedagog – personální podpora MŠ</t>
  </si>
  <si>
    <t>2.I/5</t>
  </si>
  <si>
    <t>Chůva – personální podpora MŠ</t>
  </si>
  <si>
    <t>Práce chůvy v mateřské škole ve výši úvazku 0,1 na jeden měsíc</t>
  </si>
  <si>
    <t>2.I/6</t>
  </si>
  <si>
    <t>2.I/6 e</t>
  </si>
  <si>
    <t>2.I/7</t>
  </si>
  <si>
    <t>30 hodin práce supervizora/mentora/kouče v mateřské škole</t>
  </si>
  <si>
    <t>2.I/8</t>
  </si>
  <si>
    <t>Sdílení zkušeností pedagogů z různých škol/školských zařízení prostřednictvím vzájemných návštěv</t>
  </si>
  <si>
    <t>Dva absolventi uceleného bloku vzájemného vzdělávání, každý v délce šestnáct hodin</t>
  </si>
  <si>
    <t>2.I/9</t>
  </si>
  <si>
    <t>Nové metody ve vzdělávání předškolních dětí</t>
  </si>
  <si>
    <t>Dva absolventi bloku spolupráce pedagogů při přípravě a realizaci nové metody výuky v celkové délce 6 hodin vzdělávání každého pedagoga</t>
  </si>
  <si>
    <t>2.I/10</t>
  </si>
  <si>
    <t>Zapojení odborníka z praxe do vzdělávání v MŠ</t>
  </si>
  <si>
    <t>Jeden absolvent vzájemné spolupráce pedagoga a odborníka z praxe v celkové délce 25 hodin vzdělávání pedagoga</t>
  </si>
  <si>
    <t>2.I/11</t>
  </si>
  <si>
    <t>1.5</t>
  </si>
  <si>
    <t>Realizovaná výuka s ICT </t>
  </si>
  <si>
    <t>2.I/12</t>
  </si>
  <si>
    <t>Projektový den ve škole</t>
  </si>
  <si>
    <t>Realizovaný projektový den</t>
  </si>
  <si>
    <t>2.I/13</t>
  </si>
  <si>
    <t>Projektový den mimo školu</t>
  </si>
  <si>
    <t>Realizovaný projektový den mimo školu</t>
  </si>
  <si>
    <t>2.I/14</t>
  </si>
  <si>
    <t>Odborně zaměřená tematická setkávání a spolupráce s rodiči dětí v MŠ</t>
  </si>
  <si>
    <t xml:space="preserve">Realizovaná dvouhodinová setkání v celkovém rozsahu 12 h </t>
  </si>
  <si>
    <t>2.I/15</t>
  </si>
  <si>
    <t>Komunitně osvětová setkávání</t>
  </si>
  <si>
    <t xml:space="preserve">Realizované dvouhodinové setkání </t>
  </si>
  <si>
    <t xml:space="preserve">Počet platforem pro odborná tematická setkání </t>
  </si>
  <si>
    <t>Počet produktů polytechnického vzdělávání</t>
  </si>
  <si>
    <t xml:space="preserve">Počet rozvojových aktivit vedoucích k rozvoji kompetencí </t>
  </si>
  <si>
    <t xml:space="preserve">Počet uspořádaných jednorázových akcí </t>
  </si>
  <si>
    <t>Profesní rozvoj předškolních pedagogů prostřednictvím supervize/ mentoringu/ koučinku</t>
  </si>
  <si>
    <t>Sdílení zkušeností pedagogů z různých škol/ školských zařízení prostřednictvím vzájemných návštěv</t>
  </si>
  <si>
    <t>2.II/1</t>
  </si>
  <si>
    <t>1.2</t>
  </si>
  <si>
    <t>Školní asistent – personální podpora ZŠ</t>
  </si>
  <si>
    <t>Práce školního asistenta ve škole ve výši úvazku 0,1 na jeden měsíc</t>
  </si>
  <si>
    <t>2.II/2</t>
  </si>
  <si>
    <t>Školní speciální pedagog – personální podpora ZŠ</t>
  </si>
  <si>
    <t>2.II/3</t>
  </si>
  <si>
    <t>Školní psycholog – personální podpora ZŠ</t>
  </si>
  <si>
    <t>2.II/4</t>
  </si>
  <si>
    <t>Sociální pedagog – personální podpora ZŠ</t>
  </si>
  <si>
    <t>2.II/5</t>
  </si>
  <si>
    <t>Školní kariérový poradce – personální podpora ZŠ</t>
  </si>
  <si>
    <t>2.II/6</t>
  </si>
  <si>
    <t>2.II/6 e</t>
  </si>
  <si>
    <t>2.II/7</t>
  </si>
  <si>
    <t>2.II/8</t>
  </si>
  <si>
    <t>Vzájemná spolupráce pedagogů ZŠ</t>
  </si>
  <si>
    <t>2.II/9 </t>
  </si>
  <si>
    <t>Sdílení zkušeností pedagogů z různých škol/školských zařízení prostřednictvím vzájemných návštěv</t>
  </si>
  <si>
    <t>Dva absolventi dvou ucelených bloků vzájemného vzdělávání v celkové délce šestnáct hodin vzdělávání každého pedagoga</t>
  </si>
  <si>
    <t>2.II/10</t>
  </si>
  <si>
    <t>Tandemová výuka v ZŠ</t>
  </si>
  <si>
    <t>Dva absolventi deseti ucelených bloků vzájemné spolupráce pedagogů v celkové délce dvacet hodin vzdělávání každého pedagoga</t>
  </si>
  <si>
    <t>2.II/11</t>
  </si>
  <si>
    <t>CLIL ve výuce v ZŠ</t>
  </si>
  <si>
    <t>Dva absolventi pěti ucelených bloků spolupráce učitelů při přípravě a realizaci CLIL v celkové délce třicet hodin vzdělávání každého pedagoga</t>
  </si>
  <si>
    <t>2.II/12</t>
  </si>
  <si>
    <t>Nové metody ve výuce v ZŠ</t>
  </si>
  <si>
    <t>2.II/13</t>
  </si>
  <si>
    <t xml:space="preserve">Profesní rozvoj pedagogů ZŠ prostřednictvím supervize/mentoringu/koučinku </t>
  </si>
  <si>
    <t>30 hodin práce supervizora/mentora/kouče v základní škole</t>
  </si>
  <si>
    <t>2.II/14</t>
  </si>
  <si>
    <t>Zapojení odborníka z praxe do výuky v ZŠ</t>
  </si>
  <si>
    <t>2.II/15</t>
  </si>
  <si>
    <t>Zapojení ICT technika do výuky v ZŠ</t>
  </si>
  <si>
    <t>25 odučených hodin s ICT technikem v ZŠ</t>
  </si>
  <si>
    <t>2.II/16</t>
  </si>
  <si>
    <t>2.II/17</t>
  </si>
  <si>
    <t xml:space="preserve">Klub pro žáky ZŠ </t>
  </si>
  <si>
    <t>Ucelený proces zřízení, vybavení a realizace klubu</t>
  </si>
  <si>
    <t>2.II/18</t>
  </si>
  <si>
    <t>Doučování žáků ZŠ ohrožených školním neúspěchem</t>
  </si>
  <si>
    <t>Ucelený blok doučování</t>
  </si>
  <si>
    <t>2.II/19</t>
  </si>
  <si>
    <t>2.II/20</t>
  </si>
  <si>
    <t>2.II/21</t>
  </si>
  <si>
    <t>Odborně zaměřená tematická setkávání a spolupráce s rodiči žáků ZŠ</t>
  </si>
  <si>
    <t>Realizovaná dvouhodinová setkání v celkovém rozsahu 12 h</t>
  </si>
  <si>
    <t>2.II/22</t>
  </si>
  <si>
    <t>Realizované dvouhodinové setkání</t>
  </si>
  <si>
    <t>2.V/1</t>
  </si>
  <si>
    <t>Školní asistent – personální podpora ŠD/ŠK</t>
  </si>
  <si>
    <t>2.V/2</t>
  </si>
  <si>
    <t>Speciální pedagog – personální podpora ŠD/ŠK</t>
  </si>
  <si>
    <t>2.V/3</t>
  </si>
  <si>
    <t>Sociální pedagog – personální podpora ŠD/ŠK</t>
  </si>
  <si>
    <t>2.V/4</t>
  </si>
  <si>
    <t>2.V/4 e</t>
  </si>
  <si>
    <t>2.V/5 </t>
  </si>
  <si>
    <t>Vzájemná spolupráce pedagogů ŠD/ŠK</t>
  </si>
  <si>
    <t>Tři absolventi uceleného bloku vzájemné spolupráce pedagogů v celkové délce deset hodin vzdělávání každého pedagoga</t>
  </si>
  <si>
    <t>2.V/6 </t>
  </si>
  <si>
    <t>2.V/7 </t>
  </si>
  <si>
    <t>Tandemové vzdělávání v ŠD/ŠK</t>
  </si>
  <si>
    <t>2.V/8 </t>
  </si>
  <si>
    <t>Zapojení odborníka z praxe do vzdělávání v ŠD/ŠK</t>
  </si>
  <si>
    <t>2.V/9 </t>
  </si>
  <si>
    <t>Nové metody ve vzdělávání v ŠD/ŠK</t>
  </si>
  <si>
    <t>2.V/10</t>
  </si>
  <si>
    <t>2.V/11</t>
  </si>
  <si>
    <t>Klub pro účastníky ŠD/ŠK</t>
  </si>
  <si>
    <t>2.V/12</t>
  </si>
  <si>
    <t>Projektový den v ŠD/ŠK</t>
  </si>
  <si>
    <t>2.V/13</t>
  </si>
  <si>
    <t>Projektový den mimo ŠD/ŠK</t>
  </si>
  <si>
    <t>2.VI/1</t>
  </si>
  <si>
    <t>Školní asistent – personální podpora SVČ</t>
  </si>
  <si>
    <t>Práce školního asistenta v SVČ ve výši úvazku 0,1 na jeden měsíc</t>
  </si>
  <si>
    <t>2.VI/2 </t>
  </si>
  <si>
    <t>Sociální pedagog – personální podpora SVČ</t>
  </si>
  <si>
    <t>Práce sociálního pedagoga v SVČ ve výši úvazku 0,1 na jeden měsíc</t>
  </si>
  <si>
    <t>2.VI/3 </t>
  </si>
  <si>
    <t>Kariérový poradce – personální podpora SVČ</t>
  </si>
  <si>
    <t>Práce kariérového poradce v SVČ ve výši úvazku 0,1 na 1 měsíc</t>
  </si>
  <si>
    <t>2.VI/4 </t>
  </si>
  <si>
    <t>2.VI/4  e</t>
  </si>
  <si>
    <t>2.VI/5 </t>
  </si>
  <si>
    <t>2.VI/6 </t>
  </si>
  <si>
    <t>Vzájemná spolupráce pedagogů SVČ</t>
  </si>
  <si>
    <t>2.VI/7 </t>
  </si>
  <si>
    <t>Sdílení zkušeností pedagogických pracovníků z různých škol/školských zařízení prostřednictvím vzájemných návštěv</t>
  </si>
  <si>
    <t>2.VI/8 </t>
  </si>
  <si>
    <t>Tandemové vzdělávání v SVČ</t>
  </si>
  <si>
    <t>2.VI/9</t>
  </si>
  <si>
    <t>Zapojení odborníka z praxe do vzdělávání v SVČ</t>
  </si>
  <si>
    <t>2.VI/10</t>
  </si>
  <si>
    <t>Nové metody ve vzdělávání v SVČ</t>
  </si>
  <si>
    <t>2.VI/11</t>
  </si>
  <si>
    <t>Profesní rozvoj pedagogů SVČ prostřednictvím supervize/mentoringu/koučinku</t>
  </si>
  <si>
    <t>30 hodin práce supervizora/mentora/kouče v SVČ</t>
  </si>
  <si>
    <t>2.VI/12</t>
  </si>
  <si>
    <t>2.VI/13</t>
  </si>
  <si>
    <t>Klub pro účastníky SVČ</t>
  </si>
  <si>
    <t>2.VI/14</t>
  </si>
  <si>
    <t>Projektový den v SVČ</t>
  </si>
  <si>
    <t>2.VI/15</t>
  </si>
  <si>
    <t>Projektový den mimo SVČ</t>
  </si>
  <si>
    <t>2.VI/16</t>
  </si>
  <si>
    <t>Odborně zaměřená tematická setkávání a spolupráce s rodiči účastníků SVČ</t>
  </si>
  <si>
    <t>2.VI/17</t>
  </si>
  <si>
    <t>2.VII/1</t>
  </si>
  <si>
    <t>Školní asistent – personální podpora ZUŠ</t>
  </si>
  <si>
    <t>2.VII/2</t>
  </si>
  <si>
    <t>Školní speciální pedagog – personální podpora ZUŠ</t>
  </si>
  <si>
    <t>2.VII/3</t>
  </si>
  <si>
    <t>Koordinátor spolupráce školy a příbuzných organizací – personální podpora ZUŠ</t>
  </si>
  <si>
    <t>Práce koordinátora spolupráce ZUŠ a příbuzných organizací ve škole ve výši úvazku 0,1 na 1 měsíc</t>
  </si>
  <si>
    <t>2.VII/4</t>
  </si>
  <si>
    <t>2.VII/4 e</t>
  </si>
  <si>
    <t>2.VII/5</t>
  </si>
  <si>
    <t>2.VII/6</t>
  </si>
  <si>
    <t>Vzájemná spolupráce pedagogů ZUŠ</t>
  </si>
  <si>
    <t>Tři absolventi uceleného bloku vzájemné spolupráce pedagogů v celkové délce deset hodin vzdělávání každého pedagoga</t>
  </si>
  <si>
    <t>2.VII/7</t>
  </si>
  <si>
    <t xml:space="preserve">Dva absolventi vzájemného vzdělávání v celkové délce 16 hodin vzdělávání každého pedagoga </t>
  </si>
  <si>
    <t>2.VII/8</t>
  </si>
  <si>
    <t>Tandemová výuka v ZUŠ</t>
  </si>
  <si>
    <t>Dva absolventi vzájemné spolupráce pedagogů v celkové délce 20 hodin vzdělávání každého pedagoga</t>
  </si>
  <si>
    <t>2.VII/9</t>
  </si>
  <si>
    <t>Zapojení odborníka z praxe do výuky v ZUŠ</t>
  </si>
  <si>
    <t>Jeden absolvent vzájemné spolupráce pedagoga a odborníka z praxe v celkové délce 25 hodin vzdělávání pedagoga</t>
  </si>
  <si>
    <t>2.VII/10</t>
  </si>
  <si>
    <t>Nové metody ve výuce v ZUŠ</t>
  </si>
  <si>
    <t>Dva absolventi spolupráce pedagogů při přípravě a realizaci nové metody výuky v celkové délce 6 hodin vzdělávání každého pedagoga</t>
  </si>
  <si>
    <t>2.VII/11</t>
  </si>
  <si>
    <t>Profesní rozvoj pedagogů prostřednictvím supervize/mentoringu/koučinku</t>
  </si>
  <si>
    <t xml:space="preserve">30 hodin práce supervizora/mentora/kouče v ZUŠ </t>
  </si>
  <si>
    <t>2.VII/12</t>
  </si>
  <si>
    <t>Zapojení ICT technika do výuky v ZUŠ</t>
  </si>
  <si>
    <t>25 odučených hodin s ICT technikem v ZUŠ</t>
  </si>
  <si>
    <t>2.VII/13</t>
  </si>
  <si>
    <t>2.VII/14</t>
  </si>
  <si>
    <t>2.VII/15</t>
  </si>
  <si>
    <t>2.VII/16</t>
  </si>
  <si>
    <t>ICT</t>
  </si>
  <si>
    <t>Využití ICT ve vzdělávání a) 64 hodin</t>
  </si>
  <si>
    <t>Využití ICT ve vzdělávání b) 48 hodin</t>
  </si>
  <si>
    <t>Využití ICT ve vzdělávání c) 32 hodin</t>
  </si>
  <si>
    <t>Využití ICT ve vzdělávání d) 16 hodin</t>
  </si>
  <si>
    <t>Vzdělávání pedagogických pracovníků ZUŠ – DVPP v rozsahu 8 hodin - všechny varianty, kromě e) Inkluze</t>
  </si>
  <si>
    <t>Vzdělávání pedagogických pracovníků SVČ – DVPP v rozsahu 8 hodin - všechny varianty, kromě e) Inkluze</t>
  </si>
  <si>
    <t>Vzdělávání pedagogických pracovníků ŠD/ŠK – DVPP v rozsahu 8 hodin - všechny varianty, kromě e) Inkluze</t>
  </si>
  <si>
    <t>Vzdělávání pedagogických pracovníků ZŠ – DVPP v rozsahu 8 hodin - všechny varianty, kromě e) Inkluze</t>
  </si>
  <si>
    <t>Vzdělávání pedagogických pracovníků MŠ – DVPP v rozsahu 8 hodin - všechny varianty, kromě e) Inkluze</t>
  </si>
  <si>
    <t>Vzdělávání pedagogických pracovníků MŠ – DVPP v rozsahu 8 hodin - varianta e) Inkluze</t>
  </si>
  <si>
    <t>Vzdělávání pedagogických pracovníků ZŠ – DVPP v rozsahu 8 hodin - varianta e) Inkluze</t>
  </si>
  <si>
    <t>Vzdělávání pedagogických pracovníků ŠD/ŠK - DVPP v rozsahu 8 hodin - varianta e) Inkluze</t>
  </si>
  <si>
    <t>Vzdělávání pedagogických pracovníků SVČ – DVPP v rozsahu 8 hodin - varianta e) Inkluze</t>
  </si>
  <si>
    <t>Vzdělávání pedagogických pracovníků ZUŠ – DVPP v rozsahu 8 hodin - varianta e) Inkluze</t>
  </si>
  <si>
    <t xml:space="preserve">Tato tabulka není určena pro žadatele. Slouží pro potřeby administrativní kontroly MŠMT. </t>
  </si>
  <si>
    <t>Vzdělávání pedagogického sboru ZŠ zaměřené na inkluzi – vzdělávací akce DVPP v rozsahu 8 hodin</t>
  </si>
  <si>
    <t>Vzdělávání pedagogického sboru SVČ zaměřené na inkluzi – vzdělávací akce DVPP v rozsahu 8 hodin</t>
  </si>
  <si>
    <t>Vzdělávání pedagogického sboru ZUŠ zaměřené na inkluzi – vzdělávací akce DVPP v rozsahu 8 hodin</t>
  </si>
  <si>
    <t>Celkem za ŠD i ŠK</t>
  </si>
  <si>
    <t>šablon</t>
  </si>
  <si>
    <t>Kč</t>
  </si>
  <si>
    <t>Celkem za projekt</t>
  </si>
  <si>
    <t>Celkem - úspora</t>
  </si>
  <si>
    <t>Z toho MŠ</t>
  </si>
  <si>
    <t>Z toho ZŠ</t>
  </si>
  <si>
    <t>Z toho ŠD</t>
  </si>
  <si>
    <t>Z toho ŠK</t>
  </si>
  <si>
    <t>Z toho SVČ</t>
  </si>
  <si>
    <t>Z toho ZUŠ</t>
  </si>
  <si>
    <t>Celková dotace - původně</t>
  </si>
  <si>
    <t>3.1</t>
  </si>
  <si>
    <t>Specifický cíl</t>
  </si>
  <si>
    <t>Změna proti Rozhodnutí
(v Kč)</t>
  </si>
  <si>
    <t>Původní hodnota</t>
  </si>
  <si>
    <t>Po úpravách</t>
  </si>
  <si>
    <t>Úspora za MŠ</t>
  </si>
  <si>
    <t>Kontrola</t>
  </si>
  <si>
    <t>Celkem za MŠ</t>
  </si>
  <si>
    <r>
      <t xml:space="preserve">Nově požadováno šablon
</t>
    </r>
    <r>
      <rPr>
        <sz val="11"/>
        <color theme="1"/>
        <rFont val="Segoe UI"/>
        <family val="2"/>
        <charset val="238"/>
      </rPr>
      <t xml:space="preserve"> (v tomto sloupci vyplňte 
počet šablon)</t>
    </r>
  </si>
  <si>
    <t>SC   02.3.68.1</t>
  </si>
  <si>
    <t>SC   02.3.68.2</t>
  </si>
  <si>
    <t>SC   02.3.68.5</t>
  </si>
  <si>
    <t>SC   02.3.61.1</t>
  </si>
  <si>
    <t>Celkem za ZŠ</t>
  </si>
  <si>
    <t>Celkem za ŠD</t>
  </si>
  <si>
    <t>Celkem za ŠK</t>
  </si>
  <si>
    <t>Celkem za SVČ</t>
  </si>
  <si>
    <t>Úspora za SVČ</t>
  </si>
  <si>
    <t>Úspora za ŠK</t>
  </si>
  <si>
    <t>Úspora za ŠD</t>
  </si>
  <si>
    <t>Úspora za ZŠ</t>
  </si>
  <si>
    <t>Celkem za ZUŠ</t>
  </si>
  <si>
    <t>Úspora za ZUŠ</t>
  </si>
  <si>
    <t>Celková dotace- po změně</t>
  </si>
  <si>
    <t>Vyplňujte vždy pouze celá kladná čísla nebo nulu.</t>
  </si>
  <si>
    <t>Vyplňujte počet všech požadovaných šablon (tedy i těch, kde nedochází ke změně a jsou požadované v původním množství).</t>
  </si>
  <si>
    <t>Dodržujte pravidla stanovená výzvou (minimální počet či maximální limity rozpočtu zvolených šablon, limity celkové dotace apod.).</t>
  </si>
  <si>
    <t>Kontrola nastavení monitorovacích indikátorů</t>
  </si>
  <si>
    <t>Hodnota po změně</t>
  </si>
  <si>
    <t>Na hodnoty níže uvedených výsledkových indikátorů nemá žádost o podstatnou změnu vliv:
   51010 - Počet organizací, ve kterých se zvýšila kvalita výchovy a vzdělávání a proinkluzivnost,
   51510 - Celkový počet dětí, žáků a studentů v podpořených organizacích,
   51610 - Počet dětí a žáků s potřebou podpůrných opatření v podpořených organizacích,
   51710 - Počet dětí, žáků a studentů Romů v podpořených organizacích.</t>
  </si>
  <si>
    <t>x</t>
  </si>
  <si>
    <t>Nepovinný k naplnění, není nutné promítnout případnou změnu do žádosti o podporu.</t>
  </si>
  <si>
    <t>Přehled částek za jednotlivé specifické cíle (Úspory k rozdělení)</t>
  </si>
  <si>
    <r>
      <t xml:space="preserve">Tento dokument je přílohou </t>
    </r>
    <r>
      <rPr>
        <b/>
        <sz val="9"/>
        <color theme="1"/>
        <rFont val="Segoe UI"/>
        <family val="2"/>
        <charset val="238"/>
      </rPr>
      <t>Žádosti o podstatnou změnu</t>
    </r>
    <r>
      <rPr>
        <sz val="9"/>
        <color theme="1"/>
        <rFont val="Segoe UI"/>
        <family val="2"/>
        <charset val="238"/>
      </rPr>
      <t xml:space="preserve"> ve výzvě č. 02_18_063 Šablony II (výzva pro méně rozvinuté regiony) a výzvě č. 02_18_064  Šablony II (výzva pro hl. m. Praha) Operačního programu Výzkum, vývoj a vzdělávání (dále jen „OP VVV“).
Změnu aktivit/y zjednodušeného projektu je možné provést pouze za podmínky, že se jedná o změnu aktivity v rámci jednoho specifického cíle projektu a že tato změna je v souladu s dotazníkovým šetřením. </t>
    </r>
    <r>
      <rPr>
        <b/>
        <sz val="10"/>
        <color theme="3" tint="0.39997558519241921"/>
        <rFont val="Segoe UI"/>
        <family val="2"/>
        <charset val="238"/>
      </rPr>
      <t>Není možné navýšit celkový rozpočet projektu, celkové částky jednotlivých specifických cílů ani výši dílčích rozpočtů jednotlivých subjektů.</t>
    </r>
    <r>
      <rPr>
        <sz val="9"/>
        <color theme="1"/>
        <rFont val="Segoe UI"/>
        <family val="2"/>
        <charset val="238"/>
      </rPr>
      <t xml:space="preserve">
Tento dokument předpokládá provádění podstatné změny "významné" - tzn. že změna sice nemá dopad na samotný právní akt o poskytnutí/převodu podpory, ale může mít dopad na rozpočet projektu, finanční plán projektu a indikátory projektu. Po provedení této změny nedochází ke snížení rozpočtu projektu. Pokud změnou aktivit/y vzniknou v rozpočtu nevyužité finanční prostředky (tj. nepřiřazené k žádné aktivitě), vybere příjemce v žádosti o změnu novou aktivitu s názvem Úspory k rozdělení v konkrétním specifickém cíli a na záznamu vyplní částku nevyužitých finančních prostředků dle této kalkulačky (list Souhrn).
Přesun uspořených finančních prostředků z položky „Úspory k rozdělení“ nebo přímý přesun uspořených finančních prostředků do jiné položky rozpočtu je možný pouze v rámci jednoho specifického cíle.</t>
    </r>
  </si>
  <si>
    <t>Na listech jednotlivých subjektů je v horní části přehled (a kontrola dodržení) dílčích limitů. Specifické cíle jsou pro snazší orientaci uvedeny v této kalkulačce v řádku každé aktivity.</t>
  </si>
  <si>
    <t>Souhrnné hodnoty úspor za jednotlivé specifické cíle (tj. svodně za všechny subjekty) se vypočítají na listě „Souhrn“. Dle nich vyberte v žádosti o podporu na záložce Aktivity příslušnou šablonu Úspory k rozdělení a vypočtenou částku ve specifickém cíli přepište do žlutě podbarveného pole „Počet aktivit ZP“. Název tohoto pole nelze změnit - v šabloně Úspory k rozdělení je pole určeno pro uvedení nevyužitých finančních prostředků.</t>
  </si>
  <si>
    <r>
      <rPr>
        <b/>
        <sz val="14"/>
        <color theme="1"/>
        <rFont val="Calibri"/>
        <family val="2"/>
        <charset val="238"/>
        <scheme val="minor"/>
      </rPr>
      <t>↑ ↑ ↑</t>
    </r>
    <r>
      <rPr>
        <b/>
        <sz val="10"/>
        <color theme="1"/>
        <rFont val="Segoe UI"/>
        <family val="2"/>
        <charset val="238"/>
      </rPr>
      <t xml:space="preserve">
</t>
    </r>
    <r>
      <rPr>
        <b/>
        <sz val="11"/>
        <color rgb="FFFFFF00"/>
        <rFont val="Segoe UI"/>
        <family val="2"/>
        <charset val="238"/>
      </rPr>
      <t>Tyto částky vyplňte do žádosti o změnu – do záložky Aktivity – do nově vybrané aktivity Úspory k rozdělení.</t>
    </r>
  </si>
  <si>
    <r>
      <t>Počet dětí/žáků</t>
    </r>
    <r>
      <rPr>
        <sz val="9"/>
        <color theme="1"/>
        <rFont val="Segoe UI"/>
        <family val="2"/>
        <charset val="238"/>
      </rPr>
      <t xml:space="preserve"> dle kalkulačky v žádosti o podporu</t>
    </r>
  </si>
  <si>
    <r>
      <t xml:space="preserve">Počet dětí/žáků </t>
    </r>
    <r>
      <rPr>
        <sz val="9"/>
        <color theme="1"/>
        <rFont val="Segoe UI"/>
        <family val="2"/>
        <charset val="238"/>
      </rPr>
      <t>dle kalkulačky v žádosti o podporu</t>
    </r>
  </si>
  <si>
    <t>Počet šablon dle Rozhodnutí</t>
  </si>
  <si>
    <r>
      <t xml:space="preserve">Nově požadováno šablon
 </t>
    </r>
    <r>
      <rPr>
        <sz val="11"/>
        <color theme="1"/>
        <rFont val="Segoe UI"/>
        <family val="2"/>
        <charset val="238"/>
      </rPr>
      <t>(v tomto sloupci vyplňte 
počet šablon)</t>
    </r>
  </si>
  <si>
    <t>Změna č. 1</t>
  </si>
  <si>
    <t>Změna č. 2</t>
  </si>
  <si>
    <t>Změna vůči Změně č. 1
(v Kč)</t>
  </si>
  <si>
    <t>Dotace - po změně č. 2</t>
  </si>
  <si>
    <t>Rozdíl vůči Změně č. 1</t>
  </si>
  <si>
    <t>Původní hodnota - po změně č. 1</t>
  </si>
  <si>
    <t>Hodnota po změně č. 2</t>
  </si>
  <si>
    <t>Finální úspora za MŠ</t>
  </si>
  <si>
    <t>Finální úspora za ZŠ</t>
  </si>
  <si>
    <t>Finální úspora za ŠD</t>
  </si>
  <si>
    <t>Finální úspora za ŠK</t>
  </si>
  <si>
    <t>Finální úspora za SVČ</t>
  </si>
  <si>
    <t>Finální úspora za ZUŠ</t>
  </si>
  <si>
    <t>Tuto kalkulačka indikátorů příjemce využije při žádosti o změnu aktivit a bude přílohou žádosti v IS KP14+. Nejprve na listech jednotlivých subjektů vyplňte počet dětí/žáků a aktivity dle původní kalkulačky indikátorů v žádosti o podporu. Poté si na listě Souhrn zkontrolujte vypočtené indikátory (sloupec Původní hodnota). Věnujte pozornost indikátorům 5 40 00 a 5 25 10 – viz poznámky přímo u těchto indikátorů na listě Souhrn. Teprve potom na listech jednotlivých subjektů vyplňujte požadované změny v počtu aktivit.</t>
  </si>
  <si>
    <t>Pomůcka pro přípravu žádosti o podstatnou změnu - pro násobné změny aktivit</t>
  </si>
  <si>
    <t>Vyplňte sloupec "Nově požadováno šablon (v tomto sloupci vyplňte počet šablon)" v pravé části jednotlivých listů - vždy pouze "BÍLÁ" pole; a to v části pro změnu č. 1 i změnu č. 2.</t>
  </si>
  <si>
    <t>verze 3 - rozšířená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</si>
</sst>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2"/>
      <color theme="0"/>
      <name val="Arial"/>
      <family val="2"/>
      <charset val="238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9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b/>
      <sz val="10"/>
      <name val="Segoe UI"/>
      <family val="2"/>
      <charset val="238"/>
    </font>
    <font>
      <sz val="9"/>
      <name val="Segoe UI"/>
      <family val="2"/>
      <charset val="238"/>
    </font>
    <font>
      <b/>
      <sz val="18"/>
      <color theme="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0"/>
      <color theme="4" tint="0.79998168889431442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6"/>
      <color theme="0"/>
      <name val="Segoe UI"/>
      <family val="2"/>
      <charset val="238"/>
    </font>
    <font>
      <b/>
      <sz val="28"/>
      <color theme="1"/>
      <name val="Segoe UI"/>
      <family val="2"/>
      <charset val="238"/>
    </font>
    <font>
      <i/>
      <sz val="10"/>
      <color theme="1"/>
      <name val="Segoe UI Light"/>
      <family val="2"/>
      <charset val="238"/>
    </font>
    <font>
      <sz val="10"/>
      <color rgb="FFFF0000"/>
      <name val="Segoe UI"/>
      <family val="2"/>
      <charset val="238"/>
    </font>
    <font>
      <sz val="12"/>
      <color rgb="FFFF0000"/>
      <name val="Segoe UI"/>
      <family val="2"/>
      <charset val="238"/>
    </font>
    <font>
      <sz val="11"/>
      <color rgb="FFFF0000"/>
      <name val="Segoe UI"/>
      <family val="2"/>
      <charset val="238"/>
    </font>
    <font>
      <b/>
      <sz val="11"/>
      <name val="Segoe UI"/>
      <family val="2"/>
      <charset val="238"/>
    </font>
    <font>
      <i/>
      <sz val="10"/>
      <color theme="3" tint="0.79998168889431442"/>
      <name val="Segoe UI"/>
      <family val="2"/>
      <charset val="238"/>
    </font>
    <font>
      <sz val="10"/>
      <color theme="3" tint="0.79998168889431442"/>
      <name val="Segoe UI"/>
      <family val="2"/>
      <charset val="238"/>
    </font>
    <font>
      <i/>
      <sz val="10"/>
      <color theme="2" tint="-9.9978637043366805E-2"/>
      <name val="Segoe UI"/>
      <family val="2"/>
      <charset val="238"/>
    </font>
    <font>
      <sz val="10"/>
      <color theme="2" tint="-9.9978637043366805E-2"/>
      <name val="Segoe UI"/>
      <family val="2"/>
      <charset val="238"/>
    </font>
    <font>
      <i/>
      <sz val="10"/>
      <color theme="5" tint="0.79998168889431442"/>
      <name val="Segoe UI"/>
      <family val="2"/>
      <charset val="238"/>
    </font>
    <font>
      <sz val="10"/>
      <color theme="5" tint="0.79998168889431442"/>
      <name val="Segoe UI"/>
      <family val="2"/>
      <charset val="238"/>
    </font>
    <font>
      <i/>
      <sz val="10"/>
      <color theme="8" tint="0.79998168889431442"/>
      <name val="Segoe UI"/>
      <family val="2"/>
      <charset val="238"/>
    </font>
    <font>
      <sz val="10"/>
      <color theme="8" tint="0.79998168889431442"/>
      <name val="Segoe UI"/>
      <family val="2"/>
      <charset val="238"/>
    </font>
    <font>
      <i/>
      <sz val="10"/>
      <color theme="9" tint="0.79998168889431442"/>
      <name val="Segoe UI"/>
      <family val="2"/>
      <charset val="238"/>
    </font>
    <font>
      <sz val="10"/>
      <color theme="9" tint="0.79998168889431442"/>
      <name val="Segoe UI"/>
      <family val="2"/>
      <charset val="238"/>
    </font>
    <font>
      <i/>
      <sz val="10"/>
      <color theme="7" tint="0.79998168889431442"/>
      <name val="Segoe UI"/>
      <family val="2"/>
      <charset val="238"/>
    </font>
    <font>
      <sz val="10"/>
      <color theme="7" tint="0.79998168889431442"/>
      <name val="Segoe UI"/>
      <family val="2"/>
      <charset val="238"/>
    </font>
    <font>
      <sz val="10"/>
      <color theme="0" tint="-0.249977111117893"/>
      <name val="Segoe UI"/>
      <family val="2"/>
      <charset val="238"/>
    </font>
    <font>
      <sz val="11"/>
      <color theme="3"/>
      <name val="Segoe UI"/>
      <family val="2"/>
      <charset val="238"/>
    </font>
    <font>
      <b/>
      <sz val="11"/>
      <color rgb="FFFFFF00"/>
      <name val="Segoe U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8"/>
      <color theme="0"/>
      <name val="Segoe UI"/>
      <family val="2"/>
      <charset val="238"/>
    </font>
    <font>
      <b/>
      <sz val="10"/>
      <color theme="3" tint="0.39997558519241921"/>
      <name val="Segoe UI"/>
      <family val="2"/>
      <charset val="238"/>
    </font>
    <font>
      <b/>
      <sz val="11"/>
      <color theme="5" tint="0.59999389629810485"/>
      <name val="Segoe UI"/>
      <family val="2"/>
      <charset val="238"/>
    </font>
    <font>
      <b/>
      <sz val="11"/>
      <color theme="7" tint="0.59999389629810485"/>
      <name val="Segoe UI"/>
      <family val="2"/>
      <charset val="238"/>
    </font>
    <font>
      <b/>
      <sz val="10"/>
      <color theme="2" tint="-0.499984740745262"/>
      <name val="Segoe UI"/>
      <family val="2"/>
      <charset val="238"/>
    </font>
    <font>
      <b/>
      <sz val="10"/>
      <color theme="5" tint="0.39997558519241921"/>
      <name val="Segoe UI"/>
      <family val="2"/>
      <charset val="238"/>
    </font>
    <font>
      <b/>
      <sz val="11"/>
      <color theme="3" tint="0.59999389629810485"/>
      <name val="Segoe UI"/>
      <family val="2"/>
      <charset val="238"/>
    </font>
    <font>
      <b/>
      <sz val="11"/>
      <color theme="8" tint="0.59999389629810485"/>
      <name val="Segoe UI"/>
      <family val="2"/>
      <charset val="238"/>
    </font>
    <font>
      <b/>
      <sz val="11"/>
      <color theme="9" tint="0.59999389629810485"/>
      <name val="Segoe UI"/>
      <family val="2"/>
      <charset val="238"/>
    </font>
    <font>
      <b/>
      <sz val="10"/>
      <color theme="9" tint="0.39997558519241921"/>
      <name val="Segoe UI"/>
      <family val="2"/>
      <charset val="238"/>
    </font>
    <font>
      <b/>
      <sz val="11"/>
      <color theme="2" tint="-0.249977111117893"/>
      <name val="Segoe UI"/>
      <family val="2"/>
      <charset val="238"/>
    </font>
    <font>
      <b/>
      <sz val="10"/>
      <color theme="7" tint="0.39997558519241921"/>
      <name val="Segoe UI"/>
      <family val="2"/>
      <charset val="238"/>
    </font>
    <font>
      <b/>
      <sz val="10"/>
      <color theme="8" tint="0.39997558519241921"/>
      <name val="Segoe UI"/>
      <family val="2"/>
      <charset val="238"/>
    </font>
    <font>
      <b/>
      <sz val="12"/>
      <color theme="0" tint="-0.249977111117893"/>
      <name val="Segoe UI"/>
      <family val="2"/>
      <charset val="238"/>
    </font>
    <font>
      <b/>
      <sz val="11"/>
      <color theme="0" tint="-0.249977111117893"/>
      <name val="Segoe UI"/>
      <family val="2"/>
      <charset val="238"/>
    </font>
    <font>
      <sz val="10"/>
      <color theme="0"/>
      <name val="Segoe UI"/>
      <family val="2"/>
      <charset val="238"/>
    </font>
    <font>
      <i/>
      <sz val="10"/>
      <color theme="7" tint="0.59999389629810485"/>
      <name val="Segoe UI"/>
      <family val="2"/>
      <charset val="238"/>
    </font>
    <font>
      <i/>
      <sz val="10"/>
      <color theme="5" tint="0.59999389629810485"/>
      <name val="Segoe UI"/>
      <family val="2"/>
      <charset val="238"/>
    </font>
    <font>
      <i/>
      <sz val="10"/>
      <color theme="3" tint="0.59999389629810485"/>
      <name val="Segoe UI"/>
      <family val="2"/>
      <charset val="238"/>
    </font>
    <font>
      <i/>
      <sz val="10"/>
      <color theme="2" tint="-0.249977111117893"/>
      <name val="Segoe UI"/>
      <family val="2"/>
      <charset val="238"/>
    </font>
    <font>
      <i/>
      <sz val="10"/>
      <color theme="8" tint="0.59999389629810485"/>
      <name val="Segoe UI"/>
      <family val="2"/>
      <charset val="238"/>
    </font>
    <font>
      <i/>
      <sz val="10"/>
      <color theme="9" tint="0.59999389629810485"/>
      <name val="Segoe UI"/>
      <family val="2"/>
      <charset val="238"/>
    </font>
    <font>
      <b/>
      <sz val="18"/>
      <color rgb="FF003399"/>
      <name val="Segoe UI"/>
      <family val="2"/>
      <charset val="238"/>
    </font>
    <font>
      <b/>
      <sz val="10"/>
      <color rgb="FFFF0000"/>
      <name val="Segoe UI"/>
      <family val="2"/>
      <charset val="238"/>
    </font>
    <font>
      <b/>
      <sz val="12"/>
      <name val="Segoe UI"/>
      <family val="2"/>
      <charset val="238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BD0D3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A700"/>
        <bgColor indexed="64"/>
      </patternFill>
    </fill>
    <fill>
      <patternFill patternType="solid">
        <fgColor rgb="FFFAB900"/>
        <bgColor indexed="64"/>
      </patternFill>
    </fill>
    <fill>
      <patternFill patternType="solid">
        <fgColor rgb="FFFFE18B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3399"/>
      </left>
      <right/>
      <top style="medium">
        <color rgb="FF003399"/>
      </top>
      <bottom style="medium">
        <color rgb="FF003399"/>
      </bottom>
      <diagonal/>
    </border>
    <border>
      <left/>
      <right/>
      <top style="medium">
        <color rgb="FF003399"/>
      </top>
      <bottom style="medium">
        <color rgb="FF003399"/>
      </bottom>
      <diagonal/>
    </border>
    <border>
      <left/>
      <right style="medium">
        <color rgb="FF003399"/>
      </right>
      <top style="medium">
        <color rgb="FF003399"/>
      </top>
      <bottom style="medium">
        <color rgb="FF003399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98">
    <xf numFmtId="0" fontId="0" fillId="0" borderId="0" xfId="0"/>
    <xf numFmtId="0" fontId="25" fillId="34" borderId="0" xfId="0" applyFont="1" applyFill="1" applyBorder="1" applyAlignment="1" applyProtection="1">
      <alignment vertical="center"/>
      <protection hidden="1"/>
    </xf>
    <xf numFmtId="0" fontId="37" fillId="33" borderId="64" xfId="0" applyFont="1" applyFill="1" applyBorder="1" applyAlignment="1" applyProtection="1">
      <alignment horizontal="center" vertical="center"/>
      <protection hidden="1"/>
    </xf>
    <xf numFmtId="0" fontId="37" fillId="33" borderId="66" xfId="0" applyFont="1" applyFill="1" applyBorder="1" applyAlignment="1" applyProtection="1">
      <alignment horizontal="center" vertical="center"/>
      <protection hidden="1"/>
    </xf>
    <xf numFmtId="0" fontId="25" fillId="34" borderId="0" xfId="0" applyFont="1" applyFill="1" applyBorder="1" applyProtection="1">
      <protection hidden="1"/>
    </xf>
    <xf numFmtId="0" fontId="25" fillId="34" borderId="0" xfId="0" applyFont="1" applyFill="1" applyProtection="1">
      <protection hidden="1"/>
    </xf>
    <xf numFmtId="3" fontId="25" fillId="34" borderId="0" xfId="0" applyNumberFormat="1" applyFont="1" applyFill="1" applyProtection="1">
      <protection hidden="1"/>
    </xf>
    <xf numFmtId="0" fontId="25" fillId="34" borderId="0" xfId="0" applyFont="1" applyFill="1" applyAlignment="1" applyProtection="1">
      <alignment vertical="center"/>
      <protection hidden="1"/>
    </xf>
    <xf numFmtId="0" fontId="39" fillId="34" borderId="0" xfId="0" applyFont="1" applyFill="1" applyAlignment="1" applyProtection="1">
      <alignment horizontal="center" vertical="center"/>
      <protection hidden="1"/>
    </xf>
    <xf numFmtId="0" fontId="39" fillId="36" borderId="26" xfId="0" applyFont="1" applyFill="1" applyBorder="1" applyAlignment="1" applyProtection="1">
      <alignment horizontal="center" vertical="center"/>
      <protection hidden="1"/>
    </xf>
    <xf numFmtId="0" fontId="39" fillId="36" borderId="35" xfId="0" applyFont="1" applyFill="1" applyBorder="1" applyAlignment="1" applyProtection="1">
      <alignment horizontal="center" vertical="center"/>
      <protection hidden="1"/>
    </xf>
    <xf numFmtId="0" fontId="25" fillId="36" borderId="27" xfId="0" applyFont="1" applyFill="1" applyBorder="1" applyProtection="1">
      <protection hidden="1"/>
    </xf>
    <xf numFmtId="0" fontId="38" fillId="36" borderId="0" xfId="0" applyFont="1" applyFill="1" applyProtection="1">
      <protection hidden="1"/>
    </xf>
    <xf numFmtId="0" fontId="25" fillId="36" borderId="0" xfId="0" applyFont="1" applyFill="1" applyBorder="1" applyProtection="1">
      <protection hidden="1"/>
    </xf>
    <xf numFmtId="0" fontId="25" fillId="36" borderId="0" xfId="0" applyFont="1" applyFill="1" applyBorder="1" applyAlignment="1" applyProtection="1">
      <alignment vertical="center"/>
      <protection hidden="1"/>
    </xf>
    <xf numFmtId="0" fontId="34" fillId="36" borderId="0" xfId="0" applyFont="1" applyFill="1" applyBorder="1" applyAlignment="1" applyProtection="1">
      <alignment vertical="center"/>
      <protection hidden="1"/>
    </xf>
    <xf numFmtId="0" fontId="40" fillId="36" borderId="83" xfId="0" applyFont="1" applyFill="1" applyBorder="1" applyAlignment="1" applyProtection="1">
      <alignment horizontal="center" vertical="center"/>
      <protection hidden="1"/>
    </xf>
    <xf numFmtId="0" fontId="44" fillId="34" borderId="0" xfId="0" applyFont="1" applyFill="1" applyProtection="1">
      <protection hidden="1"/>
    </xf>
    <xf numFmtId="0" fontId="44" fillId="34" borderId="0" xfId="0" applyFont="1" applyFill="1" applyBorder="1" applyAlignment="1" applyProtection="1">
      <alignment vertical="center"/>
      <protection hidden="1"/>
    </xf>
    <xf numFmtId="0" fontId="34" fillId="38" borderId="0" xfId="0" applyFont="1" applyFill="1" applyBorder="1" applyAlignment="1" applyProtection="1">
      <alignment vertical="center"/>
      <protection hidden="1"/>
    </xf>
    <xf numFmtId="0" fontId="39" fillId="39" borderId="26" xfId="0" applyFont="1" applyFill="1" applyBorder="1" applyAlignment="1" applyProtection="1">
      <alignment horizontal="center" vertical="center"/>
      <protection hidden="1"/>
    </xf>
    <xf numFmtId="0" fontId="39" fillId="38" borderId="26" xfId="0" applyFont="1" applyFill="1" applyBorder="1" applyAlignment="1" applyProtection="1">
      <alignment horizontal="center" vertical="center"/>
      <protection hidden="1"/>
    </xf>
    <xf numFmtId="0" fontId="39" fillId="40" borderId="26" xfId="0" applyFont="1" applyFill="1" applyBorder="1" applyAlignment="1" applyProtection="1">
      <alignment horizontal="center" vertical="center"/>
      <protection hidden="1"/>
    </xf>
    <xf numFmtId="0" fontId="25" fillId="40" borderId="27" xfId="0" applyFont="1" applyFill="1" applyBorder="1" applyProtection="1">
      <protection hidden="1"/>
    </xf>
    <xf numFmtId="0" fontId="39" fillId="40" borderId="35" xfId="0" applyFont="1" applyFill="1" applyBorder="1" applyAlignment="1" applyProtection="1">
      <alignment horizontal="center" vertical="center"/>
      <protection hidden="1"/>
    </xf>
    <xf numFmtId="0" fontId="38" fillId="40" borderId="0" xfId="0" applyFont="1" applyFill="1" applyProtection="1">
      <protection hidden="1"/>
    </xf>
    <xf numFmtId="0" fontId="34" fillId="40" borderId="0" xfId="0" applyFont="1" applyFill="1" applyBorder="1" applyAlignment="1" applyProtection="1">
      <alignment vertical="center"/>
      <protection hidden="1"/>
    </xf>
    <xf numFmtId="0" fontId="25" fillId="40" borderId="0" xfId="0" applyFont="1" applyFill="1" applyBorder="1" applyAlignment="1" applyProtection="1">
      <alignment vertical="center"/>
      <protection hidden="1"/>
    </xf>
    <xf numFmtId="0" fontId="25" fillId="40" borderId="0" xfId="0" applyFont="1" applyFill="1" applyBorder="1" applyProtection="1">
      <protection hidden="1"/>
    </xf>
    <xf numFmtId="0" fontId="40" fillId="40" borderId="83" xfId="0" applyFont="1" applyFill="1" applyBorder="1" applyAlignment="1" applyProtection="1">
      <alignment horizontal="center" vertical="center"/>
      <protection hidden="1"/>
    </xf>
    <xf numFmtId="0" fontId="39" fillId="40" borderId="61" xfId="0" applyFont="1" applyFill="1" applyBorder="1" applyAlignment="1" applyProtection="1">
      <alignment horizontal="center" vertical="center"/>
      <protection hidden="1"/>
    </xf>
    <xf numFmtId="164" fontId="25" fillId="40" borderId="32" xfId="0" applyNumberFormat="1" applyFont="1" applyFill="1" applyBorder="1" applyAlignment="1" applyProtection="1">
      <alignment horizontal="center" vertical="center"/>
      <protection hidden="1"/>
    </xf>
    <xf numFmtId="0" fontId="39" fillId="40" borderId="39" xfId="0" applyFont="1" applyFill="1" applyBorder="1" applyAlignment="1" applyProtection="1">
      <alignment horizontal="center" vertical="center"/>
      <protection hidden="1"/>
    </xf>
    <xf numFmtId="0" fontId="25" fillId="40" borderId="20" xfId="0" applyFont="1" applyFill="1" applyBorder="1" applyAlignment="1" applyProtection="1">
      <alignment horizontal="left" vertical="center" wrapText="1"/>
      <protection hidden="1"/>
    </xf>
    <xf numFmtId="164" fontId="25" fillId="40" borderId="77" xfId="0" applyNumberFormat="1" applyFont="1" applyFill="1" applyBorder="1" applyAlignment="1" applyProtection="1">
      <alignment horizontal="center" vertical="center"/>
      <protection hidden="1"/>
    </xf>
    <xf numFmtId="0" fontId="39" fillId="40" borderId="38" xfId="0" applyFont="1" applyFill="1" applyBorder="1" applyAlignment="1" applyProtection="1">
      <alignment horizontal="center" vertical="center"/>
      <protection hidden="1"/>
    </xf>
    <xf numFmtId="164" fontId="25" fillId="40" borderId="37" xfId="0" applyNumberFormat="1" applyFont="1" applyFill="1" applyBorder="1" applyAlignment="1" applyProtection="1">
      <alignment horizontal="center" vertical="center"/>
      <protection hidden="1"/>
    </xf>
    <xf numFmtId="0" fontId="25" fillId="40" borderId="16" xfId="0" applyFont="1" applyFill="1" applyBorder="1" applyAlignment="1" applyProtection="1">
      <alignment horizontal="left" vertical="center" wrapText="1"/>
      <protection hidden="1"/>
    </xf>
    <xf numFmtId="164" fontId="25" fillId="40" borderId="45" xfId="0" applyNumberFormat="1" applyFont="1" applyFill="1" applyBorder="1" applyAlignment="1" applyProtection="1">
      <alignment horizontal="center" vertical="center"/>
      <protection hidden="1"/>
    </xf>
    <xf numFmtId="164" fontId="25" fillId="40" borderId="74" xfId="0" applyNumberFormat="1" applyFont="1" applyFill="1" applyBorder="1" applyAlignment="1" applyProtection="1">
      <alignment horizontal="center" vertical="center"/>
      <protection hidden="1"/>
    </xf>
    <xf numFmtId="164" fontId="25" fillId="40" borderId="46" xfId="0" applyNumberFormat="1" applyFont="1" applyFill="1" applyBorder="1" applyAlignment="1" applyProtection="1">
      <alignment horizontal="center" vertical="center"/>
      <protection hidden="1"/>
    </xf>
    <xf numFmtId="3" fontId="34" fillId="40" borderId="30" xfId="0" applyNumberFormat="1" applyFont="1" applyFill="1" applyBorder="1" applyAlignment="1" applyProtection="1">
      <alignment horizontal="center" vertical="center"/>
      <protection hidden="1"/>
    </xf>
    <xf numFmtId="4" fontId="34" fillId="40" borderId="31" xfId="0" applyNumberFormat="1" applyFont="1" applyFill="1" applyBorder="1" applyAlignment="1" applyProtection="1">
      <alignment horizontal="center" vertical="center"/>
      <protection hidden="1"/>
    </xf>
    <xf numFmtId="3" fontId="25" fillId="40" borderId="31" xfId="0" applyNumberFormat="1" applyFont="1" applyFill="1" applyBorder="1" applyAlignment="1" applyProtection="1">
      <alignment horizontal="center" vertical="center"/>
      <protection hidden="1"/>
    </xf>
    <xf numFmtId="3" fontId="25" fillId="40" borderId="99" xfId="0" applyNumberFormat="1" applyFont="1" applyFill="1" applyBorder="1" applyAlignment="1" applyProtection="1">
      <alignment horizontal="center" vertical="center"/>
      <protection hidden="1"/>
    </xf>
    <xf numFmtId="1" fontId="25" fillId="40" borderId="62" xfId="0" applyNumberFormat="1" applyFont="1" applyFill="1" applyBorder="1" applyAlignment="1" applyProtection="1">
      <alignment horizontal="center" vertical="center"/>
      <protection hidden="1"/>
    </xf>
    <xf numFmtId="4" fontId="25" fillId="40" borderId="59" xfId="0" applyNumberFormat="1" applyFont="1" applyFill="1" applyBorder="1" applyAlignment="1" applyProtection="1">
      <alignment horizontal="center" vertical="center"/>
      <protection hidden="1"/>
    </xf>
    <xf numFmtId="3" fontId="34" fillId="40" borderId="81" xfId="0" applyNumberFormat="1" applyFont="1" applyFill="1" applyBorder="1" applyAlignment="1" applyProtection="1">
      <alignment horizontal="center" vertical="center"/>
      <protection hidden="1"/>
    </xf>
    <xf numFmtId="4" fontId="34" fillId="40" borderId="76" xfId="0" applyNumberFormat="1" applyFont="1" applyFill="1" applyBorder="1" applyAlignment="1" applyProtection="1">
      <alignment horizontal="center" vertical="center"/>
      <protection hidden="1"/>
    </xf>
    <xf numFmtId="3" fontId="25" fillId="40" borderId="76" xfId="0" applyNumberFormat="1" applyFont="1" applyFill="1" applyBorder="1" applyAlignment="1" applyProtection="1">
      <alignment horizontal="center" vertical="center"/>
      <protection hidden="1"/>
    </xf>
    <xf numFmtId="3" fontId="25" fillId="40" borderId="94" xfId="0" applyNumberFormat="1" applyFont="1" applyFill="1" applyBorder="1" applyAlignment="1" applyProtection="1">
      <alignment horizontal="center" vertical="center"/>
      <protection hidden="1"/>
    </xf>
    <xf numFmtId="1" fontId="25" fillId="40" borderId="75" xfId="0" applyNumberFormat="1" applyFont="1" applyFill="1" applyBorder="1" applyAlignment="1" applyProtection="1">
      <alignment horizontal="center" vertical="center"/>
      <protection hidden="1"/>
    </xf>
    <xf numFmtId="4" fontId="25" fillId="40" borderId="15" xfId="0" applyNumberFormat="1" applyFont="1" applyFill="1" applyBorder="1" applyAlignment="1" applyProtection="1">
      <alignment horizontal="center" vertical="center"/>
      <protection hidden="1"/>
    </xf>
    <xf numFmtId="3" fontId="34" fillId="40" borderId="100" xfId="0" applyNumberFormat="1" applyFont="1" applyFill="1" applyBorder="1" applyAlignment="1" applyProtection="1">
      <alignment horizontal="center" vertical="center"/>
      <protection hidden="1"/>
    </xf>
    <xf numFmtId="4" fontId="34" fillId="40" borderId="11" xfId="0" applyNumberFormat="1" applyFont="1" applyFill="1" applyBorder="1" applyAlignment="1" applyProtection="1">
      <alignment horizontal="center" vertical="center"/>
      <protection hidden="1"/>
    </xf>
    <xf numFmtId="3" fontId="25" fillId="40" borderId="11" xfId="0" applyNumberFormat="1" applyFont="1" applyFill="1" applyBorder="1" applyAlignment="1" applyProtection="1">
      <alignment horizontal="center" vertical="center"/>
      <protection hidden="1"/>
    </xf>
    <xf numFmtId="3" fontId="25" fillId="40" borderId="95" xfId="0" applyNumberFormat="1" applyFont="1" applyFill="1" applyBorder="1" applyAlignment="1" applyProtection="1">
      <alignment horizontal="center" vertical="center"/>
      <protection hidden="1"/>
    </xf>
    <xf numFmtId="1" fontId="25" fillId="40" borderId="18" xfId="0" applyNumberFormat="1" applyFont="1" applyFill="1" applyBorder="1" applyAlignment="1" applyProtection="1">
      <alignment horizontal="center" vertical="center"/>
      <protection hidden="1"/>
    </xf>
    <xf numFmtId="4" fontId="25" fillId="40" borderId="12" xfId="0" applyNumberFormat="1" applyFont="1" applyFill="1" applyBorder="1" applyAlignment="1" applyProtection="1">
      <alignment horizontal="center" vertical="center"/>
      <protection hidden="1"/>
    </xf>
    <xf numFmtId="4" fontId="25" fillId="40" borderId="11" xfId="0" applyNumberFormat="1" applyFont="1" applyFill="1" applyBorder="1" applyAlignment="1" applyProtection="1">
      <alignment horizontal="center" vertical="center"/>
      <protection hidden="1"/>
    </xf>
    <xf numFmtId="3" fontId="44" fillId="35" borderId="43" xfId="0" applyNumberFormat="1" applyFont="1" applyFill="1" applyBorder="1" applyAlignment="1" applyProtection="1">
      <alignment horizontal="right" vertical="center"/>
      <protection hidden="1"/>
    </xf>
    <xf numFmtId="164" fontId="26" fillId="35" borderId="10" xfId="0" applyNumberFormat="1" applyFont="1" applyFill="1" applyBorder="1" applyAlignment="1" applyProtection="1">
      <alignment horizontal="center" vertical="center"/>
      <protection hidden="1"/>
    </xf>
    <xf numFmtId="3" fontId="44" fillId="41" borderId="43" xfId="0" applyNumberFormat="1" applyFont="1" applyFill="1" applyBorder="1" applyAlignment="1" applyProtection="1">
      <alignment horizontal="right" vertical="center"/>
      <protection hidden="1"/>
    </xf>
    <xf numFmtId="164" fontId="26" fillId="41" borderId="10" xfId="0" applyNumberFormat="1" applyFont="1" applyFill="1" applyBorder="1" applyAlignment="1" applyProtection="1">
      <alignment horizontal="center" vertical="center"/>
      <protection hidden="1"/>
    </xf>
    <xf numFmtId="0" fontId="27" fillId="41" borderId="79" xfId="0" applyFont="1" applyFill="1" applyBorder="1" applyAlignment="1" applyProtection="1">
      <alignment horizontal="center" vertical="center"/>
      <protection hidden="1"/>
    </xf>
    <xf numFmtId="0" fontId="27" fillId="41" borderId="14" xfId="0" applyFont="1" applyFill="1" applyBorder="1" applyAlignment="1" applyProtection="1">
      <alignment horizontal="center" vertical="center"/>
      <protection hidden="1"/>
    </xf>
    <xf numFmtId="0" fontId="27" fillId="41" borderId="98" xfId="0" applyFont="1" applyFill="1" applyBorder="1" applyAlignment="1" applyProtection="1">
      <alignment horizontal="center" vertical="center"/>
      <protection hidden="1"/>
    </xf>
    <xf numFmtId="0" fontId="27" fillId="41" borderId="18" xfId="0" applyFont="1" applyFill="1" applyBorder="1" applyAlignment="1" applyProtection="1">
      <alignment horizontal="center" vertical="center"/>
      <protection hidden="1"/>
    </xf>
    <xf numFmtId="0" fontId="27" fillId="41" borderId="11" xfId="0" applyFont="1" applyFill="1" applyBorder="1" applyAlignment="1" applyProtection="1">
      <alignment horizontal="center" vertical="center"/>
      <protection hidden="1"/>
    </xf>
    <xf numFmtId="0" fontId="27" fillId="41" borderId="95" xfId="0" applyFont="1" applyFill="1" applyBorder="1" applyAlignment="1" applyProtection="1">
      <alignment horizontal="center" vertical="center"/>
      <protection hidden="1"/>
    </xf>
    <xf numFmtId="0" fontId="27" fillId="41" borderId="101" xfId="0" applyFont="1" applyFill="1" applyBorder="1" applyAlignment="1" applyProtection="1">
      <alignment horizontal="center" vertical="center"/>
      <protection hidden="1"/>
    </xf>
    <xf numFmtId="0" fontId="27" fillId="41" borderId="51" xfId="0" applyFont="1" applyFill="1" applyBorder="1" applyAlignment="1" applyProtection="1">
      <alignment horizontal="center" vertical="center"/>
      <protection hidden="1"/>
    </xf>
    <xf numFmtId="0" fontId="27" fillId="41" borderId="102" xfId="0" applyFont="1" applyFill="1" applyBorder="1" applyAlignment="1" applyProtection="1">
      <alignment horizontal="center" vertical="center"/>
      <protection hidden="1"/>
    </xf>
    <xf numFmtId="0" fontId="27" fillId="41" borderId="50" xfId="0" applyFont="1" applyFill="1" applyBorder="1" applyAlignment="1" applyProtection="1">
      <alignment horizontal="center" vertical="center"/>
      <protection hidden="1"/>
    </xf>
    <xf numFmtId="0" fontId="27" fillId="41" borderId="22" xfId="0" applyFont="1" applyFill="1" applyBorder="1" applyAlignment="1" applyProtection="1">
      <alignment horizontal="center" vertical="center"/>
      <protection hidden="1"/>
    </xf>
    <xf numFmtId="0" fontId="35" fillId="41" borderId="21" xfId="0" applyFont="1" applyFill="1" applyBorder="1" applyAlignment="1" applyProtection="1">
      <alignment horizontal="left" vertical="center" indent="1"/>
      <protection hidden="1"/>
    </xf>
    <xf numFmtId="0" fontId="35" fillId="41" borderId="43" xfId="0" applyFont="1" applyFill="1" applyBorder="1" applyAlignment="1" applyProtection="1">
      <alignment horizontal="left" vertical="center" indent="1"/>
      <protection hidden="1"/>
    </xf>
    <xf numFmtId="3" fontId="44" fillId="41" borderId="23" xfId="0" applyNumberFormat="1" applyFont="1" applyFill="1" applyBorder="1" applyAlignment="1" applyProtection="1">
      <alignment horizontal="center" vertical="center"/>
      <protection hidden="1"/>
    </xf>
    <xf numFmtId="0" fontId="23" fillId="34" borderId="0" xfId="51" applyFill="1" applyBorder="1" applyProtection="1">
      <protection hidden="1"/>
    </xf>
    <xf numFmtId="0" fontId="25" fillId="38" borderId="27" xfId="0" applyFont="1" applyFill="1" applyBorder="1" applyProtection="1">
      <protection hidden="1"/>
    </xf>
    <xf numFmtId="0" fontId="39" fillId="38" borderId="35" xfId="0" applyFont="1" applyFill="1" applyBorder="1" applyAlignment="1" applyProtection="1">
      <alignment horizontal="center" vertical="center"/>
      <protection hidden="1"/>
    </xf>
    <xf numFmtId="0" fontId="38" fillId="38" borderId="0" xfId="0" applyFont="1" applyFill="1" applyProtection="1">
      <protection hidden="1"/>
    </xf>
    <xf numFmtId="0" fontId="25" fillId="38" borderId="0" xfId="0" applyFont="1" applyFill="1" applyBorder="1" applyAlignment="1" applyProtection="1">
      <alignment vertical="center"/>
      <protection hidden="1"/>
    </xf>
    <xf numFmtId="0" fontId="25" fillId="38" borderId="0" xfId="0" applyFont="1" applyFill="1" applyBorder="1" applyProtection="1">
      <protection hidden="1"/>
    </xf>
    <xf numFmtId="0" fontId="40" fillId="38" borderId="83" xfId="0" applyFont="1" applyFill="1" applyBorder="1" applyAlignment="1" applyProtection="1">
      <alignment horizontal="center" vertical="center"/>
      <protection hidden="1"/>
    </xf>
    <xf numFmtId="3" fontId="34" fillId="38" borderId="30" xfId="0" applyNumberFormat="1" applyFont="1" applyFill="1" applyBorder="1" applyAlignment="1" applyProtection="1">
      <alignment horizontal="center" vertical="center"/>
      <protection hidden="1"/>
    </xf>
    <xf numFmtId="4" fontId="34" fillId="38" borderId="31" xfId="0" applyNumberFormat="1" applyFont="1" applyFill="1" applyBorder="1" applyAlignment="1" applyProtection="1">
      <alignment horizontal="center" vertical="center"/>
      <protection hidden="1"/>
    </xf>
    <xf numFmtId="3" fontId="25" fillId="38" borderId="31" xfId="0" applyNumberFormat="1" applyFont="1" applyFill="1" applyBorder="1" applyAlignment="1" applyProtection="1">
      <alignment horizontal="center" vertical="center"/>
      <protection hidden="1"/>
    </xf>
    <xf numFmtId="3" fontId="25" fillId="38" borderId="99" xfId="0" applyNumberFormat="1" applyFont="1" applyFill="1" applyBorder="1" applyAlignment="1" applyProtection="1">
      <alignment horizontal="center" vertical="center"/>
      <protection hidden="1"/>
    </xf>
    <xf numFmtId="1" fontId="25" fillId="38" borderId="62" xfId="0" applyNumberFormat="1" applyFont="1" applyFill="1" applyBorder="1" applyAlignment="1" applyProtection="1">
      <alignment horizontal="center" vertical="center"/>
      <protection hidden="1"/>
    </xf>
    <xf numFmtId="4" fontId="25" fillId="38" borderId="59" xfId="0" applyNumberFormat="1" applyFont="1" applyFill="1" applyBorder="1" applyAlignment="1" applyProtection="1">
      <alignment horizontal="center" vertical="center"/>
      <protection hidden="1"/>
    </xf>
    <xf numFmtId="4" fontId="25" fillId="38" borderId="86" xfId="0" applyNumberFormat="1" applyFont="1" applyFill="1" applyBorder="1" applyAlignment="1" applyProtection="1">
      <alignment horizontal="center" vertical="center"/>
      <protection hidden="1"/>
    </xf>
    <xf numFmtId="3" fontId="34" fillId="38" borderId="81" xfId="0" applyNumberFormat="1" applyFont="1" applyFill="1" applyBorder="1" applyAlignment="1" applyProtection="1">
      <alignment horizontal="center" vertical="center"/>
      <protection hidden="1"/>
    </xf>
    <xf numFmtId="4" fontId="34" fillId="38" borderId="76" xfId="0" applyNumberFormat="1" applyFont="1" applyFill="1" applyBorder="1" applyAlignment="1" applyProtection="1">
      <alignment horizontal="center" vertical="center"/>
      <protection hidden="1"/>
    </xf>
    <xf numFmtId="3" fontId="25" fillId="38" borderId="76" xfId="0" applyNumberFormat="1" applyFont="1" applyFill="1" applyBorder="1" applyAlignment="1" applyProtection="1">
      <alignment horizontal="center" vertical="center"/>
      <protection hidden="1"/>
    </xf>
    <xf numFmtId="3" fontId="25" fillId="38" borderId="94" xfId="0" applyNumberFormat="1" applyFont="1" applyFill="1" applyBorder="1" applyAlignment="1" applyProtection="1">
      <alignment horizontal="center" vertical="center"/>
      <protection hidden="1"/>
    </xf>
    <xf numFmtId="1" fontId="25" fillId="38" borderId="75" xfId="0" applyNumberFormat="1" applyFont="1" applyFill="1" applyBorder="1" applyAlignment="1" applyProtection="1">
      <alignment horizontal="center" vertical="center"/>
      <protection hidden="1"/>
    </xf>
    <xf numFmtId="4" fontId="25" fillId="38" borderId="15" xfId="0" applyNumberFormat="1" applyFont="1" applyFill="1" applyBorder="1" applyAlignment="1" applyProtection="1">
      <alignment horizontal="center" vertical="center"/>
      <protection hidden="1"/>
    </xf>
    <xf numFmtId="4" fontId="25" fillId="38" borderId="87" xfId="0" applyNumberFormat="1" applyFont="1" applyFill="1" applyBorder="1" applyAlignment="1" applyProtection="1">
      <alignment horizontal="center" vertical="center"/>
      <protection hidden="1"/>
    </xf>
    <xf numFmtId="3" fontId="34" fillId="38" borderId="100" xfId="0" applyNumberFormat="1" applyFont="1" applyFill="1" applyBorder="1" applyAlignment="1" applyProtection="1">
      <alignment horizontal="center" vertical="center"/>
      <protection hidden="1"/>
    </xf>
    <xf numFmtId="4" fontId="34" fillId="38" borderId="11" xfId="0" applyNumberFormat="1" applyFont="1" applyFill="1" applyBorder="1" applyAlignment="1" applyProtection="1">
      <alignment horizontal="center" vertical="center"/>
      <protection hidden="1"/>
    </xf>
    <xf numFmtId="3" fontId="25" fillId="38" borderId="11" xfId="0" applyNumberFormat="1" applyFont="1" applyFill="1" applyBorder="1" applyAlignment="1" applyProtection="1">
      <alignment horizontal="center" vertical="center"/>
      <protection hidden="1"/>
    </xf>
    <xf numFmtId="3" fontId="25" fillId="38" borderId="95" xfId="0" applyNumberFormat="1" applyFont="1" applyFill="1" applyBorder="1" applyAlignment="1" applyProtection="1">
      <alignment horizontal="center" vertical="center"/>
      <protection hidden="1"/>
    </xf>
    <xf numFmtId="1" fontId="25" fillId="38" borderId="18" xfId="0" applyNumberFormat="1" applyFont="1" applyFill="1" applyBorder="1" applyAlignment="1" applyProtection="1">
      <alignment horizontal="center" vertical="center"/>
      <protection hidden="1"/>
    </xf>
    <xf numFmtId="4" fontId="25" fillId="38" borderId="12" xfId="0" applyNumberFormat="1" applyFont="1" applyFill="1" applyBorder="1" applyAlignment="1" applyProtection="1">
      <alignment horizontal="center" vertical="center"/>
      <protection hidden="1"/>
    </xf>
    <xf numFmtId="4" fontId="25" fillId="38" borderId="83" xfId="0" applyNumberFormat="1" applyFont="1" applyFill="1" applyBorder="1" applyAlignment="1" applyProtection="1">
      <alignment horizontal="center" vertical="center"/>
      <protection hidden="1"/>
    </xf>
    <xf numFmtId="4" fontId="25" fillId="38" borderId="11" xfId="0" applyNumberFormat="1" applyFont="1" applyFill="1" applyBorder="1" applyAlignment="1" applyProtection="1">
      <alignment horizontal="center" vertical="center"/>
      <protection hidden="1"/>
    </xf>
    <xf numFmtId="3" fontId="25" fillId="38" borderId="100" xfId="0" applyNumberFormat="1" applyFont="1" applyFill="1" applyBorder="1" applyAlignment="1" applyProtection="1">
      <alignment horizontal="center" vertical="center"/>
      <protection hidden="1"/>
    </xf>
    <xf numFmtId="3" fontId="34" fillId="38" borderId="95" xfId="0" applyNumberFormat="1" applyFont="1" applyFill="1" applyBorder="1" applyAlignment="1" applyProtection="1">
      <alignment horizontal="center" vertical="center"/>
      <protection hidden="1"/>
    </xf>
    <xf numFmtId="164" fontId="25" fillId="38" borderId="45" xfId="0" applyNumberFormat="1" applyFont="1" applyFill="1" applyBorder="1" applyAlignment="1" applyProtection="1">
      <alignment horizontal="center" vertical="center"/>
      <protection hidden="1"/>
    </xf>
    <xf numFmtId="164" fontId="25" fillId="38" borderId="74" xfId="0" applyNumberFormat="1" applyFont="1" applyFill="1" applyBorder="1" applyAlignment="1" applyProtection="1">
      <alignment horizontal="center" vertical="center"/>
      <protection hidden="1"/>
    </xf>
    <xf numFmtId="164" fontId="25" fillId="38" borderId="46" xfId="0" applyNumberFormat="1" applyFont="1" applyFill="1" applyBorder="1" applyAlignment="1" applyProtection="1">
      <alignment horizontal="center" vertical="center"/>
      <protection hidden="1"/>
    </xf>
    <xf numFmtId="0" fontId="39" fillId="38" borderId="61" xfId="0" applyFont="1" applyFill="1" applyBorder="1" applyAlignment="1" applyProtection="1">
      <alignment horizontal="center" vertical="center"/>
      <protection hidden="1"/>
    </xf>
    <xf numFmtId="164" fontId="25" fillId="38" borderId="32" xfId="0" applyNumberFormat="1" applyFont="1" applyFill="1" applyBorder="1" applyAlignment="1" applyProtection="1">
      <alignment horizontal="center" vertical="center"/>
      <protection hidden="1"/>
    </xf>
    <xf numFmtId="0" fontId="39" fillId="38" borderId="39" xfId="0" applyFont="1" applyFill="1" applyBorder="1" applyAlignment="1" applyProtection="1">
      <alignment horizontal="center" vertical="center"/>
      <protection hidden="1"/>
    </xf>
    <xf numFmtId="0" fontId="25" fillId="38" borderId="20" xfId="0" applyFont="1" applyFill="1" applyBorder="1" applyAlignment="1" applyProtection="1">
      <alignment horizontal="left" vertical="center" wrapText="1"/>
      <protection hidden="1"/>
    </xf>
    <xf numFmtId="0" fontId="25" fillId="38" borderId="38" xfId="0" applyFont="1" applyFill="1" applyBorder="1" applyAlignment="1" applyProtection="1">
      <alignment horizontal="left" vertical="center"/>
      <protection hidden="1"/>
    </xf>
    <xf numFmtId="0" fontId="25" fillId="38" borderId="16" xfId="0" applyFont="1" applyFill="1" applyBorder="1" applyAlignment="1" applyProtection="1">
      <alignment horizontal="left" vertical="center"/>
      <protection hidden="1"/>
    </xf>
    <xf numFmtId="0" fontId="25" fillId="38" borderId="13" xfId="0" applyFont="1" applyFill="1" applyBorder="1" applyAlignment="1" applyProtection="1">
      <alignment horizontal="left" vertical="center"/>
      <protection hidden="1"/>
    </xf>
    <xf numFmtId="164" fontId="25" fillId="38" borderId="77" xfId="0" applyNumberFormat="1" applyFont="1" applyFill="1" applyBorder="1" applyAlignment="1" applyProtection="1">
      <alignment horizontal="center" vertical="center"/>
      <protection hidden="1"/>
    </xf>
    <xf numFmtId="0" fontId="39" fillId="38" borderId="38" xfId="0" applyFont="1" applyFill="1" applyBorder="1" applyAlignment="1" applyProtection="1">
      <alignment horizontal="center" vertical="center"/>
      <protection hidden="1"/>
    </xf>
    <xf numFmtId="164" fontId="25" fillId="38" borderId="37" xfId="0" applyNumberFormat="1" applyFont="1" applyFill="1" applyBorder="1" applyAlignment="1" applyProtection="1">
      <alignment horizontal="center" vertical="center"/>
      <protection hidden="1"/>
    </xf>
    <xf numFmtId="0" fontId="25" fillId="38" borderId="16" xfId="0" applyFont="1" applyFill="1" applyBorder="1" applyAlignment="1" applyProtection="1">
      <alignment vertical="center"/>
      <protection hidden="1"/>
    </xf>
    <xf numFmtId="0" fontId="27" fillId="35" borderId="79" xfId="0" applyFont="1" applyFill="1" applyBorder="1" applyAlignment="1" applyProtection="1">
      <alignment horizontal="center" vertical="center"/>
      <protection hidden="1"/>
    </xf>
    <xf numFmtId="0" fontId="27" fillId="35" borderId="14" xfId="0" applyFont="1" applyFill="1" applyBorder="1" applyAlignment="1" applyProtection="1">
      <alignment horizontal="center" vertical="center"/>
      <protection hidden="1"/>
    </xf>
    <xf numFmtId="0" fontId="27" fillId="35" borderId="98" xfId="0" applyFont="1" applyFill="1" applyBorder="1" applyAlignment="1" applyProtection="1">
      <alignment horizontal="center" vertical="center"/>
      <protection hidden="1"/>
    </xf>
    <xf numFmtId="0" fontId="27" fillId="35" borderId="18" xfId="0" applyFont="1" applyFill="1" applyBorder="1" applyAlignment="1" applyProtection="1">
      <alignment horizontal="center" vertical="center"/>
      <protection hidden="1"/>
    </xf>
    <xf numFmtId="0" fontId="27" fillId="35" borderId="11" xfId="0" applyFont="1" applyFill="1" applyBorder="1" applyAlignment="1" applyProtection="1">
      <alignment horizontal="center" vertical="center"/>
      <protection hidden="1"/>
    </xf>
    <xf numFmtId="0" fontId="27" fillId="35" borderId="95" xfId="0" applyFont="1" applyFill="1" applyBorder="1" applyAlignment="1" applyProtection="1">
      <alignment horizontal="center" vertical="center"/>
      <protection hidden="1"/>
    </xf>
    <xf numFmtId="0" fontId="27" fillId="35" borderId="84" xfId="0" applyFont="1" applyFill="1" applyBorder="1" applyAlignment="1" applyProtection="1">
      <alignment horizontal="center" vertical="center"/>
      <protection hidden="1"/>
    </xf>
    <xf numFmtId="0" fontId="35" fillId="35" borderId="21" xfId="0" applyFont="1" applyFill="1" applyBorder="1" applyAlignment="1" applyProtection="1">
      <alignment horizontal="left" vertical="center" indent="1"/>
      <protection hidden="1"/>
    </xf>
    <xf numFmtId="0" fontId="35" fillId="35" borderId="43" xfId="0" applyFont="1" applyFill="1" applyBorder="1" applyAlignment="1" applyProtection="1">
      <alignment horizontal="left" vertical="center" indent="1"/>
      <protection hidden="1"/>
    </xf>
    <xf numFmtId="3" fontId="44" fillId="35" borderId="23" xfId="0" applyNumberFormat="1" applyFont="1" applyFill="1" applyBorder="1" applyAlignment="1" applyProtection="1">
      <alignment horizontal="center" vertical="center"/>
      <protection hidden="1"/>
    </xf>
    <xf numFmtId="0" fontId="27" fillId="35" borderId="101" xfId="0" applyFont="1" applyFill="1" applyBorder="1" applyAlignment="1" applyProtection="1">
      <alignment horizontal="center" vertical="center"/>
      <protection hidden="1"/>
    </xf>
    <xf numFmtId="0" fontId="27" fillId="35" borderId="51" xfId="0" applyFont="1" applyFill="1" applyBorder="1" applyAlignment="1" applyProtection="1">
      <alignment horizontal="center" vertical="center"/>
      <protection hidden="1"/>
    </xf>
    <xf numFmtId="0" fontId="27" fillId="35" borderId="102" xfId="0" applyFont="1" applyFill="1" applyBorder="1" applyAlignment="1" applyProtection="1">
      <alignment horizontal="center" vertical="center"/>
      <protection hidden="1"/>
    </xf>
    <xf numFmtId="0" fontId="27" fillId="35" borderId="50" xfId="0" applyFont="1" applyFill="1" applyBorder="1" applyAlignment="1" applyProtection="1">
      <alignment horizontal="center" vertical="center"/>
      <protection hidden="1"/>
    </xf>
    <xf numFmtId="0" fontId="27" fillId="35" borderId="22" xfId="0" applyFont="1" applyFill="1" applyBorder="1" applyAlignment="1" applyProtection="1">
      <alignment horizontal="center" vertical="center"/>
      <protection hidden="1"/>
    </xf>
    <xf numFmtId="0" fontId="27" fillId="35" borderId="85" xfId="0" applyFont="1" applyFill="1" applyBorder="1" applyAlignment="1" applyProtection="1">
      <alignment horizontal="center" vertical="center"/>
      <protection hidden="1"/>
    </xf>
    <xf numFmtId="0" fontId="39" fillId="42" borderId="26" xfId="0" applyFont="1" applyFill="1" applyBorder="1" applyAlignment="1" applyProtection="1">
      <alignment horizontal="center" vertical="center"/>
      <protection hidden="1"/>
    </xf>
    <xf numFmtId="0" fontId="25" fillId="42" borderId="27" xfId="0" applyFont="1" applyFill="1" applyBorder="1" applyProtection="1">
      <protection hidden="1"/>
    </xf>
    <xf numFmtId="0" fontId="39" fillId="43" borderId="26" xfId="0" applyFont="1" applyFill="1" applyBorder="1" applyAlignment="1" applyProtection="1">
      <alignment horizontal="center" vertical="center"/>
      <protection hidden="1"/>
    </xf>
    <xf numFmtId="0" fontId="25" fillId="43" borderId="27" xfId="0" applyFont="1" applyFill="1" applyBorder="1" applyProtection="1">
      <protection hidden="1"/>
    </xf>
    <xf numFmtId="0" fontId="25" fillId="39" borderId="27" xfId="0" applyFont="1" applyFill="1" applyBorder="1" applyProtection="1">
      <protection hidden="1"/>
    </xf>
    <xf numFmtId="3" fontId="44" fillId="36" borderId="0" xfId="0" applyNumberFormat="1" applyFont="1" applyFill="1" applyBorder="1" applyAlignment="1" applyProtection="1">
      <alignment vertical="center"/>
      <protection hidden="1"/>
    </xf>
    <xf numFmtId="0" fontId="44" fillId="36" borderId="0" xfId="0" applyFont="1" applyFill="1" applyAlignment="1" applyProtection="1">
      <alignment horizontal="center" vertical="center"/>
      <protection hidden="1"/>
    </xf>
    <xf numFmtId="0" fontId="45" fillId="36" borderId="0" xfId="0" applyFont="1" applyFill="1" applyBorder="1" applyAlignment="1" applyProtection="1">
      <alignment horizontal="center" vertical="center"/>
      <protection hidden="1"/>
    </xf>
    <xf numFmtId="3" fontId="34" fillId="36" borderId="30" xfId="0" applyNumberFormat="1" applyFont="1" applyFill="1" applyBorder="1" applyAlignment="1" applyProtection="1">
      <alignment horizontal="center" vertical="center"/>
      <protection hidden="1"/>
    </xf>
    <xf numFmtId="4" fontId="34" fillId="36" borderId="31" xfId="0" applyNumberFormat="1" applyFont="1" applyFill="1" applyBorder="1" applyAlignment="1" applyProtection="1">
      <alignment horizontal="center" vertical="center"/>
      <protection hidden="1"/>
    </xf>
    <xf numFmtId="3" fontId="25" fillId="36" borderId="31" xfId="0" applyNumberFormat="1" applyFont="1" applyFill="1" applyBorder="1" applyAlignment="1" applyProtection="1">
      <alignment horizontal="center" vertical="center"/>
      <protection hidden="1"/>
    </xf>
    <xf numFmtId="3" fontId="25" fillId="36" borderId="99" xfId="0" applyNumberFormat="1" applyFont="1" applyFill="1" applyBorder="1" applyAlignment="1" applyProtection="1">
      <alignment horizontal="center" vertical="center"/>
      <protection hidden="1"/>
    </xf>
    <xf numFmtId="1" fontId="25" fillId="36" borderId="62" xfId="0" applyNumberFormat="1" applyFont="1" applyFill="1" applyBorder="1" applyAlignment="1" applyProtection="1">
      <alignment horizontal="center" vertical="center"/>
      <protection hidden="1"/>
    </xf>
    <xf numFmtId="4" fontId="25" fillId="36" borderId="59" xfId="0" applyNumberFormat="1" applyFont="1" applyFill="1" applyBorder="1" applyAlignment="1" applyProtection="1">
      <alignment horizontal="center" vertical="center"/>
      <protection hidden="1"/>
    </xf>
    <xf numFmtId="4" fontId="25" fillId="36" borderId="86" xfId="0" applyNumberFormat="1" applyFont="1" applyFill="1" applyBorder="1" applyAlignment="1" applyProtection="1">
      <alignment horizontal="center" vertical="center"/>
      <protection hidden="1"/>
    </xf>
    <xf numFmtId="3" fontId="34" fillId="36" borderId="81" xfId="0" applyNumberFormat="1" applyFont="1" applyFill="1" applyBorder="1" applyAlignment="1" applyProtection="1">
      <alignment horizontal="center" vertical="center"/>
      <protection hidden="1"/>
    </xf>
    <xf numFmtId="4" fontId="34" fillId="36" borderId="76" xfId="0" applyNumberFormat="1" applyFont="1" applyFill="1" applyBorder="1" applyAlignment="1" applyProtection="1">
      <alignment horizontal="center" vertical="center"/>
      <protection hidden="1"/>
    </xf>
    <xf numFmtId="3" fontId="25" fillId="36" borderId="76" xfId="0" applyNumberFormat="1" applyFont="1" applyFill="1" applyBorder="1" applyAlignment="1" applyProtection="1">
      <alignment horizontal="center" vertical="center"/>
      <protection hidden="1"/>
    </xf>
    <xf numFmtId="3" fontId="25" fillId="36" borderId="94" xfId="0" applyNumberFormat="1" applyFont="1" applyFill="1" applyBorder="1" applyAlignment="1" applyProtection="1">
      <alignment horizontal="center" vertical="center"/>
      <protection hidden="1"/>
    </xf>
    <xf numFmtId="1" fontId="25" fillId="36" borderId="75" xfId="0" applyNumberFormat="1" applyFont="1" applyFill="1" applyBorder="1" applyAlignment="1" applyProtection="1">
      <alignment horizontal="center" vertical="center"/>
      <protection hidden="1"/>
    </xf>
    <xf numFmtId="4" fontId="25" fillId="36" borderId="15" xfId="0" applyNumberFormat="1" applyFont="1" applyFill="1" applyBorder="1" applyAlignment="1" applyProtection="1">
      <alignment horizontal="center" vertical="center"/>
      <protection hidden="1"/>
    </xf>
    <xf numFmtId="4" fontId="25" fillId="36" borderId="87" xfId="0" applyNumberFormat="1" applyFont="1" applyFill="1" applyBorder="1" applyAlignment="1" applyProtection="1">
      <alignment horizontal="center" vertical="center"/>
      <protection hidden="1"/>
    </xf>
    <xf numFmtId="3" fontId="34" fillId="36" borderId="100" xfId="0" applyNumberFormat="1" applyFont="1" applyFill="1" applyBorder="1" applyAlignment="1" applyProtection="1">
      <alignment horizontal="center" vertical="center"/>
      <protection hidden="1"/>
    </xf>
    <xf numFmtId="4" fontId="34" fillId="36" borderId="11" xfId="0" applyNumberFormat="1" applyFont="1" applyFill="1" applyBorder="1" applyAlignment="1" applyProtection="1">
      <alignment horizontal="center" vertical="center"/>
      <protection hidden="1"/>
    </xf>
    <xf numFmtId="3" fontId="25" fillId="36" borderId="11" xfId="0" applyNumberFormat="1" applyFont="1" applyFill="1" applyBorder="1" applyAlignment="1" applyProtection="1">
      <alignment horizontal="center" vertical="center"/>
      <protection hidden="1"/>
    </xf>
    <xf numFmtId="3" fontId="25" fillId="36" borderId="95" xfId="0" applyNumberFormat="1" applyFont="1" applyFill="1" applyBorder="1" applyAlignment="1" applyProtection="1">
      <alignment horizontal="center" vertical="center"/>
      <protection hidden="1"/>
    </xf>
    <xf numFmtId="1" fontId="25" fillId="36" borderId="18" xfId="0" applyNumberFormat="1" applyFont="1" applyFill="1" applyBorder="1" applyAlignment="1" applyProtection="1">
      <alignment horizontal="center" vertical="center"/>
      <protection hidden="1"/>
    </xf>
    <xf numFmtId="4" fontId="25" fillId="36" borderId="12" xfId="0" applyNumberFormat="1" applyFont="1" applyFill="1" applyBorder="1" applyAlignment="1" applyProtection="1">
      <alignment horizontal="center" vertical="center"/>
      <protection hidden="1"/>
    </xf>
    <xf numFmtId="4" fontId="25" fillId="36" borderId="11" xfId="0" applyNumberFormat="1" applyFont="1" applyFill="1" applyBorder="1" applyAlignment="1" applyProtection="1">
      <alignment horizontal="center" vertical="center"/>
      <protection hidden="1"/>
    </xf>
    <xf numFmtId="164" fontId="25" fillId="36" borderId="45" xfId="0" applyNumberFormat="1" applyFont="1" applyFill="1" applyBorder="1" applyAlignment="1" applyProtection="1">
      <alignment horizontal="center" vertical="center"/>
      <protection hidden="1"/>
    </xf>
    <xf numFmtId="164" fontId="25" fillId="36" borderId="74" xfId="0" applyNumberFormat="1" applyFont="1" applyFill="1" applyBorder="1" applyAlignment="1" applyProtection="1">
      <alignment horizontal="center" vertical="center"/>
      <protection hidden="1"/>
    </xf>
    <xf numFmtId="164" fontId="25" fillId="36" borderId="46" xfId="0" applyNumberFormat="1" applyFont="1" applyFill="1" applyBorder="1" applyAlignment="1" applyProtection="1">
      <alignment horizontal="center" vertical="center"/>
      <protection hidden="1"/>
    </xf>
    <xf numFmtId="0" fontId="39" fillId="36" borderId="61" xfId="0" applyFont="1" applyFill="1" applyBorder="1" applyAlignment="1" applyProtection="1">
      <alignment horizontal="center" vertical="center"/>
      <protection hidden="1"/>
    </xf>
    <xf numFmtId="164" fontId="25" fillId="36" borderId="32" xfId="0" applyNumberFormat="1" applyFont="1" applyFill="1" applyBorder="1" applyAlignment="1" applyProtection="1">
      <alignment horizontal="center" vertical="center"/>
      <protection hidden="1"/>
    </xf>
    <xf numFmtId="0" fontId="39" fillId="36" borderId="39" xfId="0" applyFont="1" applyFill="1" applyBorder="1" applyAlignment="1" applyProtection="1">
      <alignment horizontal="center" vertical="center"/>
      <protection hidden="1"/>
    </xf>
    <xf numFmtId="0" fontId="25" fillId="36" borderId="20" xfId="0" applyFont="1" applyFill="1" applyBorder="1" applyAlignment="1" applyProtection="1">
      <alignment horizontal="left" vertical="center" wrapText="1"/>
      <protection hidden="1"/>
    </xf>
    <xf numFmtId="0" fontId="25" fillId="36" borderId="38" xfId="0" applyFont="1" applyFill="1" applyBorder="1" applyAlignment="1" applyProtection="1">
      <alignment horizontal="left" vertical="center"/>
      <protection hidden="1"/>
    </xf>
    <xf numFmtId="0" fontId="25" fillId="36" borderId="16" xfId="0" applyFont="1" applyFill="1" applyBorder="1" applyAlignment="1" applyProtection="1">
      <alignment horizontal="left" vertical="center"/>
      <protection hidden="1"/>
    </xf>
    <xf numFmtId="0" fontId="25" fillId="36" borderId="13" xfId="0" applyFont="1" applyFill="1" applyBorder="1" applyAlignment="1" applyProtection="1">
      <alignment horizontal="left" vertical="center"/>
      <protection hidden="1"/>
    </xf>
    <xf numFmtId="164" fontId="25" fillId="36" borderId="77" xfId="0" applyNumberFormat="1" applyFont="1" applyFill="1" applyBorder="1" applyAlignment="1" applyProtection="1">
      <alignment horizontal="center" vertical="center"/>
      <protection hidden="1"/>
    </xf>
    <xf numFmtId="0" fontId="39" fillId="36" borderId="38" xfId="0" applyFont="1" applyFill="1" applyBorder="1" applyAlignment="1" applyProtection="1">
      <alignment horizontal="center" vertical="center"/>
      <protection hidden="1"/>
    </xf>
    <xf numFmtId="164" fontId="25" fillId="36" borderId="37" xfId="0" applyNumberFormat="1" applyFont="1" applyFill="1" applyBorder="1" applyAlignment="1" applyProtection="1">
      <alignment horizontal="center" vertical="center"/>
      <protection hidden="1"/>
    </xf>
    <xf numFmtId="0" fontId="35" fillId="44" borderId="21" xfId="0" applyFont="1" applyFill="1" applyBorder="1" applyAlignment="1" applyProtection="1">
      <alignment horizontal="left" vertical="center" indent="1"/>
      <protection hidden="1"/>
    </xf>
    <xf numFmtId="0" fontId="35" fillId="44" borderId="43" xfId="0" applyFont="1" applyFill="1" applyBorder="1" applyAlignment="1" applyProtection="1">
      <alignment horizontal="left" vertical="center" indent="1"/>
      <protection hidden="1"/>
    </xf>
    <xf numFmtId="3" fontId="44" fillId="44" borderId="23" xfId="0" applyNumberFormat="1" applyFont="1" applyFill="1" applyBorder="1" applyAlignment="1" applyProtection="1">
      <alignment horizontal="center" vertical="center"/>
      <protection hidden="1"/>
    </xf>
    <xf numFmtId="164" fontId="26" fillId="44" borderId="10" xfId="0" applyNumberFormat="1" applyFont="1" applyFill="1" applyBorder="1" applyAlignment="1" applyProtection="1">
      <alignment horizontal="center" vertical="center"/>
      <protection hidden="1"/>
    </xf>
    <xf numFmtId="0" fontId="35" fillId="45" borderId="21" xfId="0" applyFont="1" applyFill="1" applyBorder="1" applyAlignment="1" applyProtection="1">
      <alignment horizontal="left" vertical="center" indent="1"/>
      <protection hidden="1"/>
    </xf>
    <xf numFmtId="0" fontId="35" fillId="45" borderId="43" xfId="0" applyFont="1" applyFill="1" applyBorder="1" applyAlignment="1" applyProtection="1">
      <alignment horizontal="left" vertical="center" indent="1"/>
      <protection hidden="1"/>
    </xf>
    <xf numFmtId="3" fontId="44" fillId="45" borderId="23" xfId="0" applyNumberFormat="1" applyFont="1" applyFill="1" applyBorder="1" applyAlignment="1" applyProtection="1">
      <alignment horizontal="center" vertical="center"/>
      <protection hidden="1"/>
    </xf>
    <xf numFmtId="164" fontId="26" fillId="45" borderId="10" xfId="0" applyNumberFormat="1" applyFont="1" applyFill="1" applyBorder="1" applyAlignment="1" applyProtection="1">
      <alignment horizontal="center" vertical="center"/>
      <protection hidden="1"/>
    </xf>
    <xf numFmtId="0" fontId="27" fillId="45" borderId="101" xfId="0" applyFont="1" applyFill="1" applyBorder="1" applyAlignment="1" applyProtection="1">
      <alignment horizontal="center" vertical="center"/>
      <protection hidden="1"/>
    </xf>
    <xf numFmtId="0" fontId="27" fillId="45" borderId="51" xfId="0" applyFont="1" applyFill="1" applyBorder="1" applyAlignment="1" applyProtection="1">
      <alignment horizontal="center" vertical="center"/>
      <protection hidden="1"/>
    </xf>
    <xf numFmtId="0" fontId="27" fillId="45" borderId="102" xfId="0" applyFont="1" applyFill="1" applyBorder="1" applyAlignment="1" applyProtection="1">
      <alignment horizontal="center" vertical="center"/>
      <protection hidden="1"/>
    </xf>
    <xf numFmtId="0" fontId="27" fillId="45" borderId="50" xfId="0" applyFont="1" applyFill="1" applyBorder="1" applyAlignment="1" applyProtection="1">
      <alignment horizontal="center" vertical="center"/>
      <protection hidden="1"/>
    </xf>
    <xf numFmtId="0" fontId="27" fillId="45" borderId="22" xfId="0" applyFont="1" applyFill="1" applyBorder="1" applyAlignment="1" applyProtection="1">
      <alignment horizontal="center" vertical="center"/>
      <protection hidden="1"/>
    </xf>
    <xf numFmtId="0" fontId="27" fillId="45" borderId="85" xfId="0" applyFont="1" applyFill="1" applyBorder="1" applyAlignment="1" applyProtection="1">
      <alignment horizontal="center" vertical="center"/>
      <protection hidden="1"/>
    </xf>
    <xf numFmtId="3" fontId="44" fillId="45" borderId="43" xfId="0" applyNumberFormat="1" applyFont="1" applyFill="1" applyBorder="1" applyAlignment="1" applyProtection="1">
      <alignment horizontal="right" vertical="center"/>
      <protection hidden="1"/>
    </xf>
    <xf numFmtId="0" fontId="27" fillId="45" borderId="79" xfId="0" applyFont="1" applyFill="1" applyBorder="1" applyAlignment="1" applyProtection="1">
      <alignment horizontal="center" vertical="center"/>
      <protection hidden="1"/>
    </xf>
    <xf numFmtId="0" fontId="27" fillId="45" borderId="14" xfId="0" applyFont="1" applyFill="1" applyBorder="1" applyAlignment="1" applyProtection="1">
      <alignment horizontal="center" vertical="center"/>
      <protection hidden="1"/>
    </xf>
    <xf numFmtId="0" fontId="27" fillId="45" borderId="98" xfId="0" applyFont="1" applyFill="1" applyBorder="1" applyAlignment="1" applyProtection="1">
      <alignment horizontal="center" vertical="center"/>
      <protection hidden="1"/>
    </xf>
    <xf numFmtId="0" fontId="27" fillId="45" borderId="18" xfId="0" applyFont="1" applyFill="1" applyBorder="1" applyAlignment="1" applyProtection="1">
      <alignment horizontal="center" vertical="center"/>
      <protection hidden="1"/>
    </xf>
    <xf numFmtId="0" fontId="27" fillId="45" borderId="11" xfId="0" applyFont="1" applyFill="1" applyBorder="1" applyAlignment="1" applyProtection="1">
      <alignment horizontal="center" vertical="center"/>
      <protection hidden="1"/>
    </xf>
    <xf numFmtId="0" fontId="27" fillId="45" borderId="95" xfId="0" applyFont="1" applyFill="1" applyBorder="1" applyAlignment="1" applyProtection="1">
      <alignment horizontal="center" vertical="center"/>
      <protection hidden="1"/>
    </xf>
    <xf numFmtId="0" fontId="27" fillId="45" borderId="84" xfId="0" applyFont="1" applyFill="1" applyBorder="1" applyAlignment="1" applyProtection="1">
      <alignment horizontal="center" vertical="center"/>
      <protection hidden="1"/>
    </xf>
    <xf numFmtId="0" fontId="39" fillId="42" borderId="35" xfId="0" applyFont="1" applyFill="1" applyBorder="1" applyAlignment="1" applyProtection="1">
      <alignment horizontal="center" vertical="center"/>
      <protection hidden="1"/>
    </xf>
    <xf numFmtId="0" fontId="38" fillId="42" borderId="0" xfId="0" applyFont="1" applyFill="1" applyProtection="1">
      <protection hidden="1"/>
    </xf>
    <xf numFmtId="0" fontId="34" fillId="42" borderId="0" xfId="0" applyFont="1" applyFill="1" applyBorder="1" applyAlignment="1" applyProtection="1">
      <alignment vertical="center"/>
      <protection hidden="1"/>
    </xf>
    <xf numFmtId="0" fontId="25" fillId="42" borderId="0" xfId="0" applyFont="1" applyFill="1" applyBorder="1" applyAlignment="1" applyProtection="1">
      <alignment vertical="center"/>
      <protection hidden="1"/>
    </xf>
    <xf numFmtId="0" fontId="25" fillId="42" borderId="0" xfId="0" applyFont="1" applyFill="1" applyBorder="1" applyProtection="1">
      <protection hidden="1"/>
    </xf>
    <xf numFmtId="0" fontId="40" fillId="42" borderId="83" xfId="0" applyFont="1" applyFill="1" applyBorder="1" applyAlignment="1" applyProtection="1">
      <alignment horizontal="center" vertical="center"/>
      <protection hidden="1"/>
    </xf>
    <xf numFmtId="0" fontId="39" fillId="42" borderId="61" xfId="0" applyFont="1" applyFill="1" applyBorder="1" applyAlignment="1" applyProtection="1">
      <alignment horizontal="center" vertical="center"/>
      <protection hidden="1"/>
    </xf>
    <xf numFmtId="164" fontId="25" fillId="42" borderId="32" xfId="0" applyNumberFormat="1" applyFont="1" applyFill="1" applyBorder="1" applyAlignment="1" applyProtection="1">
      <alignment horizontal="center" vertical="center"/>
      <protection hidden="1"/>
    </xf>
    <xf numFmtId="0" fontId="39" fillId="42" borderId="39" xfId="0" applyFont="1" applyFill="1" applyBorder="1" applyAlignment="1" applyProtection="1">
      <alignment horizontal="center" vertical="center"/>
      <protection hidden="1"/>
    </xf>
    <xf numFmtId="0" fontId="25" fillId="42" borderId="20" xfId="0" applyFont="1" applyFill="1" applyBorder="1" applyAlignment="1" applyProtection="1">
      <alignment horizontal="left" vertical="center" wrapText="1"/>
      <protection hidden="1"/>
    </xf>
    <xf numFmtId="0" fontId="25" fillId="42" borderId="38" xfId="0" applyFont="1" applyFill="1" applyBorder="1" applyAlignment="1" applyProtection="1">
      <alignment horizontal="left" vertical="center"/>
      <protection hidden="1"/>
    </xf>
    <xf numFmtId="0" fontId="25" fillId="42" borderId="16" xfId="0" applyFont="1" applyFill="1" applyBorder="1" applyAlignment="1" applyProtection="1">
      <alignment horizontal="left" vertical="center"/>
      <protection hidden="1"/>
    </xf>
    <xf numFmtId="0" fontId="25" fillId="42" borderId="13" xfId="0" applyFont="1" applyFill="1" applyBorder="1" applyAlignment="1" applyProtection="1">
      <alignment horizontal="left" vertical="center"/>
      <protection hidden="1"/>
    </xf>
    <xf numFmtId="164" fontId="25" fillId="42" borderId="77" xfId="0" applyNumberFormat="1" applyFont="1" applyFill="1" applyBorder="1" applyAlignment="1" applyProtection="1">
      <alignment horizontal="center" vertical="center"/>
      <protection hidden="1"/>
    </xf>
    <xf numFmtId="0" fontId="39" fillId="42" borderId="38" xfId="0" applyFont="1" applyFill="1" applyBorder="1" applyAlignment="1" applyProtection="1">
      <alignment horizontal="center" vertical="center"/>
      <protection hidden="1"/>
    </xf>
    <xf numFmtId="164" fontId="25" fillId="42" borderId="37" xfId="0" applyNumberFormat="1" applyFont="1" applyFill="1" applyBorder="1" applyAlignment="1" applyProtection="1">
      <alignment horizontal="center" vertical="center"/>
      <protection hidden="1"/>
    </xf>
    <xf numFmtId="0" fontId="25" fillId="42" borderId="16" xfId="0" applyFont="1" applyFill="1" applyBorder="1" applyAlignment="1" applyProtection="1">
      <alignment vertical="center"/>
      <protection hidden="1"/>
    </xf>
    <xf numFmtId="164" fontId="25" fillId="42" borderId="45" xfId="0" applyNumberFormat="1" applyFont="1" applyFill="1" applyBorder="1" applyAlignment="1" applyProtection="1">
      <alignment horizontal="center" vertical="center"/>
      <protection hidden="1"/>
    </xf>
    <xf numFmtId="164" fontId="25" fillId="42" borderId="74" xfId="0" applyNumberFormat="1" applyFont="1" applyFill="1" applyBorder="1" applyAlignment="1" applyProtection="1">
      <alignment horizontal="center" vertical="center"/>
      <protection hidden="1"/>
    </xf>
    <xf numFmtId="164" fontId="25" fillId="42" borderId="46" xfId="0" applyNumberFormat="1" applyFont="1" applyFill="1" applyBorder="1" applyAlignment="1" applyProtection="1">
      <alignment horizontal="center" vertical="center"/>
      <protection hidden="1"/>
    </xf>
    <xf numFmtId="3" fontId="34" fillId="42" borderId="30" xfId="0" applyNumberFormat="1" applyFont="1" applyFill="1" applyBorder="1" applyAlignment="1" applyProtection="1">
      <alignment horizontal="center" vertical="center"/>
      <protection hidden="1"/>
    </xf>
    <xf numFmtId="4" fontId="34" fillId="42" borderId="31" xfId="0" applyNumberFormat="1" applyFont="1" applyFill="1" applyBorder="1" applyAlignment="1" applyProtection="1">
      <alignment horizontal="center" vertical="center"/>
      <protection hidden="1"/>
    </xf>
    <xf numFmtId="3" fontId="25" fillId="42" borderId="31" xfId="0" applyNumberFormat="1" applyFont="1" applyFill="1" applyBorder="1" applyAlignment="1" applyProtection="1">
      <alignment horizontal="center" vertical="center"/>
      <protection hidden="1"/>
    </xf>
    <xf numFmtId="3" fontId="25" fillId="42" borderId="99" xfId="0" applyNumberFormat="1" applyFont="1" applyFill="1" applyBorder="1" applyAlignment="1" applyProtection="1">
      <alignment horizontal="center" vertical="center"/>
      <protection hidden="1"/>
    </xf>
    <xf numFmtId="1" fontId="25" fillId="42" borderId="62" xfId="0" applyNumberFormat="1" applyFont="1" applyFill="1" applyBorder="1" applyAlignment="1" applyProtection="1">
      <alignment horizontal="center" vertical="center"/>
      <protection hidden="1"/>
    </xf>
    <xf numFmtId="4" fontId="25" fillId="42" borderId="59" xfId="0" applyNumberFormat="1" applyFont="1" applyFill="1" applyBorder="1" applyAlignment="1" applyProtection="1">
      <alignment horizontal="center" vertical="center"/>
      <protection hidden="1"/>
    </xf>
    <xf numFmtId="4" fontId="25" fillId="42" borderId="86" xfId="0" applyNumberFormat="1" applyFont="1" applyFill="1" applyBorder="1" applyAlignment="1" applyProtection="1">
      <alignment horizontal="center" vertical="center"/>
      <protection hidden="1"/>
    </xf>
    <xf numFmtId="3" fontId="34" fillId="42" borderId="81" xfId="0" applyNumberFormat="1" applyFont="1" applyFill="1" applyBorder="1" applyAlignment="1" applyProtection="1">
      <alignment horizontal="center" vertical="center"/>
      <protection hidden="1"/>
    </xf>
    <xf numFmtId="4" fontId="34" fillId="42" borderId="76" xfId="0" applyNumberFormat="1" applyFont="1" applyFill="1" applyBorder="1" applyAlignment="1" applyProtection="1">
      <alignment horizontal="center" vertical="center"/>
      <protection hidden="1"/>
    </xf>
    <xf numFmtId="3" fontId="25" fillId="42" borderId="76" xfId="0" applyNumberFormat="1" applyFont="1" applyFill="1" applyBorder="1" applyAlignment="1" applyProtection="1">
      <alignment horizontal="center" vertical="center"/>
      <protection hidden="1"/>
    </xf>
    <xf numFmtId="3" fontId="25" fillId="42" borderId="94" xfId="0" applyNumberFormat="1" applyFont="1" applyFill="1" applyBorder="1" applyAlignment="1" applyProtection="1">
      <alignment horizontal="center" vertical="center"/>
      <protection hidden="1"/>
    </xf>
    <xf numFmtId="1" fontId="25" fillId="42" borderId="75" xfId="0" applyNumberFormat="1" applyFont="1" applyFill="1" applyBorder="1" applyAlignment="1" applyProtection="1">
      <alignment horizontal="center" vertical="center"/>
      <protection hidden="1"/>
    </xf>
    <xf numFmtId="4" fontId="25" fillId="42" borderId="15" xfId="0" applyNumberFormat="1" applyFont="1" applyFill="1" applyBorder="1" applyAlignment="1" applyProtection="1">
      <alignment horizontal="center" vertical="center"/>
      <protection hidden="1"/>
    </xf>
    <xf numFmtId="4" fontId="25" fillId="42" borderId="87" xfId="0" applyNumberFormat="1" applyFont="1" applyFill="1" applyBorder="1" applyAlignment="1" applyProtection="1">
      <alignment horizontal="center" vertical="center"/>
      <protection hidden="1"/>
    </xf>
    <xf numFmtId="3" fontId="34" fillId="42" borderId="100" xfId="0" applyNumberFormat="1" applyFont="1" applyFill="1" applyBorder="1" applyAlignment="1" applyProtection="1">
      <alignment horizontal="center" vertical="center"/>
      <protection hidden="1"/>
    </xf>
    <xf numFmtId="4" fontId="34" fillId="42" borderId="11" xfId="0" applyNumberFormat="1" applyFont="1" applyFill="1" applyBorder="1" applyAlignment="1" applyProtection="1">
      <alignment horizontal="center" vertical="center"/>
      <protection hidden="1"/>
    </xf>
    <xf numFmtId="3" fontId="25" fillId="42" borderId="11" xfId="0" applyNumberFormat="1" applyFont="1" applyFill="1" applyBorder="1" applyAlignment="1" applyProtection="1">
      <alignment horizontal="center" vertical="center"/>
      <protection hidden="1"/>
    </xf>
    <xf numFmtId="3" fontId="25" fillId="42" borderId="95" xfId="0" applyNumberFormat="1" applyFont="1" applyFill="1" applyBorder="1" applyAlignment="1" applyProtection="1">
      <alignment horizontal="center" vertical="center"/>
      <protection hidden="1"/>
    </xf>
    <xf numFmtId="1" fontId="25" fillId="42" borderId="18" xfId="0" applyNumberFormat="1" applyFont="1" applyFill="1" applyBorder="1" applyAlignment="1" applyProtection="1">
      <alignment horizontal="center" vertical="center"/>
      <protection hidden="1"/>
    </xf>
    <xf numFmtId="4" fontId="25" fillId="42" borderId="12" xfId="0" applyNumberFormat="1" applyFont="1" applyFill="1" applyBorder="1" applyAlignment="1" applyProtection="1">
      <alignment horizontal="center" vertical="center"/>
      <protection hidden="1"/>
    </xf>
    <xf numFmtId="4" fontId="25" fillId="42" borderId="83" xfId="0" applyNumberFormat="1" applyFont="1" applyFill="1" applyBorder="1" applyAlignment="1" applyProtection="1">
      <alignment horizontal="center" vertical="center"/>
      <protection hidden="1"/>
    </xf>
    <xf numFmtId="4" fontId="25" fillId="42" borderId="11" xfId="0" applyNumberFormat="1" applyFont="1" applyFill="1" applyBorder="1" applyAlignment="1" applyProtection="1">
      <alignment horizontal="center" vertical="center"/>
      <protection hidden="1"/>
    </xf>
    <xf numFmtId="3" fontId="44" fillId="44" borderId="43" xfId="0" applyNumberFormat="1" applyFont="1" applyFill="1" applyBorder="1" applyAlignment="1" applyProtection="1">
      <alignment horizontal="right" vertical="center"/>
      <protection hidden="1"/>
    </xf>
    <xf numFmtId="0" fontId="27" fillId="44" borderId="79" xfId="0" applyFont="1" applyFill="1" applyBorder="1" applyAlignment="1" applyProtection="1">
      <alignment horizontal="center" vertical="center"/>
      <protection hidden="1"/>
    </xf>
    <xf numFmtId="0" fontId="27" fillId="44" borderId="14" xfId="0" applyFont="1" applyFill="1" applyBorder="1" applyAlignment="1" applyProtection="1">
      <alignment horizontal="center" vertical="center"/>
      <protection hidden="1"/>
    </xf>
    <xf numFmtId="0" fontId="27" fillId="44" borderId="98" xfId="0" applyFont="1" applyFill="1" applyBorder="1" applyAlignment="1" applyProtection="1">
      <alignment horizontal="center" vertical="center"/>
      <protection hidden="1"/>
    </xf>
    <xf numFmtId="0" fontId="27" fillId="44" borderId="18" xfId="0" applyFont="1" applyFill="1" applyBorder="1" applyAlignment="1" applyProtection="1">
      <alignment horizontal="center" vertical="center"/>
      <protection hidden="1"/>
    </xf>
    <xf numFmtId="0" fontId="27" fillId="44" borderId="11" xfId="0" applyFont="1" applyFill="1" applyBorder="1" applyAlignment="1" applyProtection="1">
      <alignment horizontal="center" vertical="center"/>
      <protection hidden="1"/>
    </xf>
    <xf numFmtId="0" fontId="27" fillId="44" borderId="95" xfId="0" applyFont="1" applyFill="1" applyBorder="1" applyAlignment="1" applyProtection="1">
      <alignment horizontal="center" vertical="center"/>
      <protection hidden="1"/>
    </xf>
    <xf numFmtId="0" fontId="27" fillId="44" borderId="84" xfId="0" applyFont="1" applyFill="1" applyBorder="1" applyAlignment="1" applyProtection="1">
      <alignment horizontal="center" vertical="center"/>
      <protection hidden="1"/>
    </xf>
    <xf numFmtId="0" fontId="27" fillId="44" borderId="101" xfId="0" applyFont="1" applyFill="1" applyBorder="1" applyAlignment="1" applyProtection="1">
      <alignment horizontal="center" vertical="center"/>
      <protection hidden="1"/>
    </xf>
    <xf numFmtId="0" fontId="27" fillId="44" borderId="51" xfId="0" applyFont="1" applyFill="1" applyBorder="1" applyAlignment="1" applyProtection="1">
      <alignment horizontal="center" vertical="center"/>
      <protection hidden="1"/>
    </xf>
    <xf numFmtId="0" fontId="27" fillId="44" borderId="102" xfId="0" applyFont="1" applyFill="1" applyBorder="1" applyAlignment="1" applyProtection="1">
      <alignment horizontal="center" vertical="center"/>
      <protection hidden="1"/>
    </xf>
    <xf numFmtId="0" fontId="27" fillId="44" borderId="50" xfId="0" applyFont="1" applyFill="1" applyBorder="1" applyAlignment="1" applyProtection="1">
      <alignment horizontal="center" vertical="center"/>
      <protection hidden="1"/>
    </xf>
    <xf numFmtId="0" fontId="27" fillId="44" borderId="22" xfId="0" applyFont="1" applyFill="1" applyBorder="1" applyAlignment="1" applyProtection="1">
      <alignment horizontal="center" vertical="center"/>
      <protection hidden="1"/>
    </xf>
    <xf numFmtId="0" fontId="27" fillId="44" borderId="85" xfId="0" applyFont="1" applyFill="1" applyBorder="1" applyAlignment="1" applyProtection="1">
      <alignment horizontal="center" vertical="center"/>
      <protection hidden="1"/>
    </xf>
    <xf numFmtId="0" fontId="39" fillId="39" borderId="35" xfId="0" applyFont="1" applyFill="1" applyBorder="1" applyAlignment="1" applyProtection="1">
      <alignment horizontal="center" vertical="center"/>
      <protection hidden="1"/>
    </xf>
    <xf numFmtId="0" fontId="38" fillId="39" borderId="0" xfId="0" applyFont="1" applyFill="1" applyProtection="1">
      <protection hidden="1"/>
    </xf>
    <xf numFmtId="0" fontId="34" fillId="39" borderId="0" xfId="0" applyFont="1" applyFill="1" applyBorder="1" applyAlignment="1" applyProtection="1">
      <alignment vertical="center"/>
      <protection hidden="1"/>
    </xf>
    <xf numFmtId="0" fontId="25" fillId="39" borderId="0" xfId="0" applyFont="1" applyFill="1" applyBorder="1" applyProtection="1">
      <protection hidden="1"/>
    </xf>
    <xf numFmtId="0" fontId="25" fillId="39" borderId="0" xfId="0" applyFont="1" applyFill="1" applyBorder="1" applyAlignment="1" applyProtection="1">
      <alignment vertical="center"/>
      <protection hidden="1"/>
    </xf>
    <xf numFmtId="0" fontId="40" fillId="39" borderId="83" xfId="0" applyFont="1" applyFill="1" applyBorder="1" applyAlignment="1" applyProtection="1">
      <alignment horizontal="center" vertical="center"/>
      <protection hidden="1"/>
    </xf>
    <xf numFmtId="0" fontId="39" fillId="39" borderId="61" xfId="0" applyFont="1" applyFill="1" applyBorder="1" applyAlignment="1" applyProtection="1">
      <alignment horizontal="center" vertical="center"/>
      <protection hidden="1"/>
    </xf>
    <xf numFmtId="164" fontId="25" fillId="39" borderId="32" xfId="0" applyNumberFormat="1" applyFont="1" applyFill="1" applyBorder="1" applyAlignment="1" applyProtection="1">
      <alignment horizontal="center" vertical="center"/>
      <protection hidden="1"/>
    </xf>
    <xf numFmtId="0" fontId="39" fillId="39" borderId="39" xfId="0" applyFont="1" applyFill="1" applyBorder="1" applyAlignment="1" applyProtection="1">
      <alignment horizontal="center" vertical="center"/>
      <protection hidden="1"/>
    </xf>
    <xf numFmtId="0" fontId="25" fillId="39" borderId="20" xfId="0" applyFont="1" applyFill="1" applyBorder="1" applyAlignment="1" applyProtection="1">
      <alignment horizontal="left" vertical="center" wrapText="1"/>
      <protection hidden="1"/>
    </xf>
    <xf numFmtId="0" fontId="25" fillId="39" borderId="38" xfId="0" applyFont="1" applyFill="1" applyBorder="1" applyAlignment="1" applyProtection="1">
      <alignment horizontal="left" vertical="center"/>
      <protection hidden="1"/>
    </xf>
    <xf numFmtId="0" fontId="25" fillId="39" borderId="16" xfId="0" applyFont="1" applyFill="1" applyBorder="1" applyAlignment="1" applyProtection="1">
      <alignment horizontal="left" vertical="center"/>
      <protection hidden="1"/>
    </xf>
    <xf numFmtId="0" fontId="25" fillId="39" borderId="13" xfId="0" applyFont="1" applyFill="1" applyBorder="1" applyAlignment="1" applyProtection="1">
      <alignment horizontal="left" vertical="center"/>
      <protection hidden="1"/>
    </xf>
    <xf numFmtId="164" fontId="25" fillId="39" borderId="77" xfId="0" applyNumberFormat="1" applyFont="1" applyFill="1" applyBorder="1" applyAlignment="1" applyProtection="1">
      <alignment horizontal="center" vertical="center"/>
      <protection hidden="1"/>
    </xf>
    <xf numFmtId="0" fontId="39" fillId="39" borderId="38" xfId="0" applyFont="1" applyFill="1" applyBorder="1" applyAlignment="1" applyProtection="1">
      <alignment horizontal="center" vertical="center"/>
      <protection hidden="1"/>
    </xf>
    <xf numFmtId="164" fontId="25" fillId="39" borderId="37" xfId="0" applyNumberFormat="1" applyFont="1" applyFill="1" applyBorder="1" applyAlignment="1" applyProtection="1">
      <alignment horizontal="center" vertical="center"/>
      <protection hidden="1"/>
    </xf>
    <xf numFmtId="164" fontId="25" fillId="39" borderId="45" xfId="0" applyNumberFormat="1" applyFont="1" applyFill="1" applyBorder="1" applyAlignment="1" applyProtection="1">
      <alignment horizontal="center" vertical="center"/>
      <protection hidden="1"/>
    </xf>
    <xf numFmtId="164" fontId="25" fillId="39" borderId="74" xfId="0" applyNumberFormat="1" applyFont="1" applyFill="1" applyBorder="1" applyAlignment="1" applyProtection="1">
      <alignment horizontal="center" vertical="center"/>
      <protection hidden="1"/>
    </xf>
    <xf numFmtId="164" fontId="25" fillId="39" borderId="46" xfId="0" applyNumberFormat="1" applyFont="1" applyFill="1" applyBorder="1" applyAlignment="1" applyProtection="1">
      <alignment horizontal="center" vertical="center"/>
      <protection hidden="1"/>
    </xf>
    <xf numFmtId="3" fontId="34" fillId="39" borderId="30" xfId="0" applyNumberFormat="1" applyFont="1" applyFill="1" applyBorder="1" applyAlignment="1" applyProtection="1">
      <alignment horizontal="center" vertical="center"/>
      <protection hidden="1"/>
    </xf>
    <xf numFmtId="4" fontId="34" fillId="39" borderId="31" xfId="0" applyNumberFormat="1" applyFont="1" applyFill="1" applyBorder="1" applyAlignment="1" applyProtection="1">
      <alignment horizontal="center" vertical="center"/>
      <protection hidden="1"/>
    </xf>
    <xf numFmtId="3" fontId="25" fillId="39" borderId="31" xfId="0" applyNumberFormat="1" applyFont="1" applyFill="1" applyBorder="1" applyAlignment="1" applyProtection="1">
      <alignment horizontal="center" vertical="center"/>
      <protection hidden="1"/>
    </xf>
    <xf numFmtId="3" fontId="25" fillId="39" borderId="99" xfId="0" applyNumberFormat="1" applyFont="1" applyFill="1" applyBorder="1" applyAlignment="1" applyProtection="1">
      <alignment horizontal="center" vertical="center"/>
      <protection hidden="1"/>
    </xf>
    <xf numFmtId="1" fontId="25" fillId="39" borderId="62" xfId="0" applyNumberFormat="1" applyFont="1" applyFill="1" applyBorder="1" applyAlignment="1" applyProtection="1">
      <alignment horizontal="center" vertical="center"/>
      <protection hidden="1"/>
    </xf>
    <xf numFmtId="4" fontId="25" fillId="39" borderId="59" xfId="0" applyNumberFormat="1" applyFont="1" applyFill="1" applyBorder="1" applyAlignment="1" applyProtection="1">
      <alignment horizontal="center" vertical="center"/>
      <protection hidden="1"/>
    </xf>
    <xf numFmtId="4" fontId="25" fillId="39" borderId="86" xfId="0" applyNumberFormat="1" applyFont="1" applyFill="1" applyBorder="1" applyAlignment="1" applyProtection="1">
      <alignment horizontal="center" vertical="center"/>
      <protection hidden="1"/>
    </xf>
    <xf numFmtId="3" fontId="34" fillId="39" borderId="81" xfId="0" applyNumberFormat="1" applyFont="1" applyFill="1" applyBorder="1" applyAlignment="1" applyProtection="1">
      <alignment horizontal="center" vertical="center"/>
      <protection hidden="1"/>
    </xf>
    <xf numFmtId="4" fontId="34" fillId="39" borderId="76" xfId="0" applyNumberFormat="1" applyFont="1" applyFill="1" applyBorder="1" applyAlignment="1" applyProtection="1">
      <alignment horizontal="center" vertical="center"/>
      <protection hidden="1"/>
    </xf>
    <xf numFmtId="3" fontId="25" fillId="39" borderId="76" xfId="0" applyNumberFormat="1" applyFont="1" applyFill="1" applyBorder="1" applyAlignment="1" applyProtection="1">
      <alignment horizontal="center" vertical="center"/>
      <protection hidden="1"/>
    </xf>
    <xf numFmtId="3" fontId="25" fillId="39" borderId="94" xfId="0" applyNumberFormat="1" applyFont="1" applyFill="1" applyBorder="1" applyAlignment="1" applyProtection="1">
      <alignment horizontal="center" vertical="center"/>
      <protection hidden="1"/>
    </xf>
    <xf numFmtId="1" fontId="25" fillId="39" borderId="75" xfId="0" applyNumberFormat="1" applyFont="1" applyFill="1" applyBorder="1" applyAlignment="1" applyProtection="1">
      <alignment horizontal="center" vertical="center"/>
      <protection hidden="1"/>
    </xf>
    <xf numFmtId="4" fontId="25" fillId="39" borderId="15" xfId="0" applyNumberFormat="1" applyFont="1" applyFill="1" applyBorder="1" applyAlignment="1" applyProtection="1">
      <alignment horizontal="center" vertical="center"/>
      <protection hidden="1"/>
    </xf>
    <xf numFmtId="4" fontId="25" fillId="39" borderId="87" xfId="0" applyNumberFormat="1" applyFont="1" applyFill="1" applyBorder="1" applyAlignment="1" applyProtection="1">
      <alignment horizontal="center" vertical="center"/>
      <protection hidden="1"/>
    </xf>
    <xf numFmtId="3" fontId="34" fillId="39" borderId="100" xfId="0" applyNumberFormat="1" applyFont="1" applyFill="1" applyBorder="1" applyAlignment="1" applyProtection="1">
      <alignment horizontal="center" vertical="center"/>
      <protection hidden="1"/>
    </xf>
    <xf numFmtId="4" fontId="34" fillId="39" borderId="11" xfId="0" applyNumberFormat="1" applyFont="1" applyFill="1" applyBorder="1" applyAlignment="1" applyProtection="1">
      <alignment horizontal="center" vertical="center"/>
      <protection hidden="1"/>
    </xf>
    <xf numFmtId="3" fontId="25" fillId="39" borderId="11" xfId="0" applyNumberFormat="1" applyFont="1" applyFill="1" applyBorder="1" applyAlignment="1" applyProtection="1">
      <alignment horizontal="center" vertical="center"/>
      <protection hidden="1"/>
    </xf>
    <xf numFmtId="3" fontId="25" fillId="39" borderId="95" xfId="0" applyNumberFormat="1" applyFont="1" applyFill="1" applyBorder="1" applyAlignment="1" applyProtection="1">
      <alignment horizontal="center" vertical="center"/>
      <protection hidden="1"/>
    </xf>
    <xf numFmtId="1" fontId="25" fillId="39" borderId="18" xfId="0" applyNumberFormat="1" applyFont="1" applyFill="1" applyBorder="1" applyAlignment="1" applyProtection="1">
      <alignment horizontal="center" vertical="center"/>
      <protection hidden="1"/>
    </xf>
    <xf numFmtId="4" fontId="25" fillId="39" borderId="12" xfId="0" applyNumberFormat="1" applyFont="1" applyFill="1" applyBorder="1" applyAlignment="1" applyProtection="1">
      <alignment horizontal="center" vertical="center"/>
      <protection hidden="1"/>
    </xf>
    <xf numFmtId="4" fontId="25" fillId="39" borderId="83" xfId="0" applyNumberFormat="1" applyFont="1" applyFill="1" applyBorder="1" applyAlignment="1" applyProtection="1">
      <alignment horizontal="center" vertical="center"/>
      <protection hidden="1"/>
    </xf>
    <xf numFmtId="4" fontId="25" fillId="39" borderId="11" xfId="0" applyNumberFormat="1" applyFont="1" applyFill="1" applyBorder="1" applyAlignment="1" applyProtection="1">
      <alignment horizontal="center" vertical="center"/>
      <protection hidden="1"/>
    </xf>
    <xf numFmtId="3" fontId="44" fillId="37" borderId="43" xfId="0" applyNumberFormat="1" applyFont="1" applyFill="1" applyBorder="1" applyAlignment="1" applyProtection="1">
      <alignment horizontal="right" vertical="center"/>
      <protection hidden="1"/>
    </xf>
    <xf numFmtId="164" fontId="26" fillId="37" borderId="10" xfId="0" applyNumberFormat="1" applyFont="1" applyFill="1" applyBorder="1" applyAlignment="1" applyProtection="1">
      <alignment horizontal="center" vertical="center"/>
      <protection hidden="1"/>
    </xf>
    <xf numFmtId="0" fontId="27" fillId="37" borderId="79" xfId="0" applyFont="1" applyFill="1" applyBorder="1" applyAlignment="1" applyProtection="1">
      <alignment horizontal="center" vertical="center"/>
      <protection hidden="1"/>
    </xf>
    <xf numFmtId="0" fontId="27" fillId="37" borderId="14" xfId="0" applyFont="1" applyFill="1" applyBorder="1" applyAlignment="1" applyProtection="1">
      <alignment horizontal="center" vertical="center"/>
      <protection hidden="1"/>
    </xf>
    <xf numFmtId="0" fontId="27" fillId="37" borderId="98" xfId="0" applyFont="1" applyFill="1" applyBorder="1" applyAlignment="1" applyProtection="1">
      <alignment horizontal="center" vertical="center"/>
      <protection hidden="1"/>
    </xf>
    <xf numFmtId="0" fontId="27" fillId="37" borderId="18" xfId="0" applyFont="1" applyFill="1" applyBorder="1" applyAlignment="1" applyProtection="1">
      <alignment horizontal="center" vertical="center"/>
      <protection hidden="1"/>
    </xf>
    <xf numFmtId="0" fontId="27" fillId="37" borderId="11" xfId="0" applyFont="1" applyFill="1" applyBorder="1" applyAlignment="1" applyProtection="1">
      <alignment horizontal="center" vertical="center"/>
      <protection hidden="1"/>
    </xf>
    <xf numFmtId="0" fontId="27" fillId="37" borderId="95" xfId="0" applyFont="1" applyFill="1" applyBorder="1" applyAlignment="1" applyProtection="1">
      <alignment horizontal="center" vertical="center"/>
      <protection hidden="1"/>
    </xf>
    <xf numFmtId="0" fontId="27" fillId="37" borderId="84" xfId="0" applyFont="1" applyFill="1" applyBorder="1" applyAlignment="1" applyProtection="1">
      <alignment horizontal="center" vertical="center"/>
      <protection hidden="1"/>
    </xf>
    <xf numFmtId="0" fontId="35" fillId="37" borderId="21" xfId="0" applyFont="1" applyFill="1" applyBorder="1" applyAlignment="1" applyProtection="1">
      <alignment horizontal="left" vertical="center" indent="1"/>
      <protection hidden="1"/>
    </xf>
    <xf numFmtId="0" fontId="35" fillId="37" borderId="43" xfId="0" applyFont="1" applyFill="1" applyBorder="1" applyAlignment="1" applyProtection="1">
      <alignment horizontal="left" vertical="center" indent="1"/>
      <protection hidden="1"/>
    </xf>
    <xf numFmtId="3" fontId="44" fillId="37" borderId="23" xfId="0" applyNumberFormat="1" applyFont="1" applyFill="1" applyBorder="1" applyAlignment="1" applyProtection="1">
      <alignment horizontal="center" vertical="center"/>
      <protection hidden="1"/>
    </xf>
    <xf numFmtId="0" fontId="27" fillId="37" borderId="101" xfId="0" applyFont="1" applyFill="1" applyBorder="1" applyAlignment="1" applyProtection="1">
      <alignment horizontal="center" vertical="center"/>
      <protection hidden="1"/>
    </xf>
    <xf numFmtId="0" fontId="27" fillId="37" borderId="51" xfId="0" applyFont="1" applyFill="1" applyBorder="1" applyAlignment="1" applyProtection="1">
      <alignment horizontal="center" vertical="center"/>
      <protection hidden="1"/>
    </xf>
    <xf numFmtId="0" fontId="27" fillId="37" borderId="102" xfId="0" applyFont="1" applyFill="1" applyBorder="1" applyAlignment="1" applyProtection="1">
      <alignment horizontal="center" vertical="center"/>
      <protection hidden="1"/>
    </xf>
    <xf numFmtId="0" fontId="27" fillId="37" borderId="50" xfId="0" applyFont="1" applyFill="1" applyBorder="1" applyAlignment="1" applyProtection="1">
      <alignment horizontal="center" vertical="center"/>
      <protection hidden="1"/>
    </xf>
    <xf numFmtId="0" fontId="27" fillId="37" borderId="22" xfId="0" applyFont="1" applyFill="1" applyBorder="1" applyAlignment="1" applyProtection="1">
      <alignment horizontal="center" vertical="center"/>
      <protection hidden="1"/>
    </xf>
    <xf numFmtId="0" fontId="27" fillId="37" borderId="85" xfId="0" applyFont="1" applyFill="1" applyBorder="1" applyAlignment="1" applyProtection="1">
      <alignment horizontal="center" vertical="center"/>
      <protection hidden="1"/>
    </xf>
    <xf numFmtId="0" fontId="39" fillId="43" borderId="35" xfId="0" applyFont="1" applyFill="1" applyBorder="1" applyAlignment="1" applyProtection="1">
      <alignment horizontal="center" vertical="center"/>
      <protection hidden="1"/>
    </xf>
    <xf numFmtId="0" fontId="38" fillId="43" borderId="0" xfId="0" applyFont="1" applyFill="1" applyProtection="1">
      <protection hidden="1"/>
    </xf>
    <xf numFmtId="0" fontId="34" fillId="43" borderId="0" xfId="0" applyFont="1" applyFill="1" applyBorder="1" applyAlignment="1" applyProtection="1">
      <alignment vertical="center"/>
      <protection hidden="1"/>
    </xf>
    <xf numFmtId="0" fontId="25" fillId="43" borderId="0" xfId="0" applyFont="1" applyFill="1" applyBorder="1" applyProtection="1">
      <protection hidden="1"/>
    </xf>
    <xf numFmtId="0" fontId="25" fillId="43" borderId="0" xfId="0" applyFont="1" applyFill="1" applyBorder="1" applyAlignment="1" applyProtection="1">
      <alignment vertical="center"/>
      <protection hidden="1"/>
    </xf>
    <xf numFmtId="0" fontId="40" fillId="43" borderId="83" xfId="0" applyFont="1" applyFill="1" applyBorder="1" applyAlignment="1" applyProtection="1">
      <alignment horizontal="center" vertical="center"/>
      <protection hidden="1"/>
    </xf>
    <xf numFmtId="3" fontId="34" fillId="43" borderId="30" xfId="0" applyNumberFormat="1" applyFont="1" applyFill="1" applyBorder="1" applyAlignment="1" applyProtection="1">
      <alignment horizontal="center" vertical="center"/>
      <protection hidden="1"/>
    </xf>
    <xf numFmtId="4" fontId="34" fillId="43" borderId="31" xfId="0" applyNumberFormat="1" applyFont="1" applyFill="1" applyBorder="1" applyAlignment="1" applyProtection="1">
      <alignment horizontal="center" vertical="center"/>
      <protection hidden="1"/>
    </xf>
    <xf numFmtId="3" fontId="25" fillId="43" borderId="31" xfId="0" applyNumberFormat="1" applyFont="1" applyFill="1" applyBorder="1" applyAlignment="1" applyProtection="1">
      <alignment horizontal="center" vertical="center"/>
      <protection hidden="1"/>
    </xf>
    <xf numFmtId="3" fontId="25" fillId="43" borderId="99" xfId="0" applyNumberFormat="1" applyFont="1" applyFill="1" applyBorder="1" applyAlignment="1" applyProtection="1">
      <alignment horizontal="center" vertical="center"/>
      <protection hidden="1"/>
    </xf>
    <xf numFmtId="1" fontId="25" fillId="43" borderId="62" xfId="0" applyNumberFormat="1" applyFont="1" applyFill="1" applyBorder="1" applyAlignment="1" applyProtection="1">
      <alignment horizontal="center" vertical="center"/>
      <protection hidden="1"/>
    </xf>
    <xf numFmtId="4" fontId="25" fillId="43" borderId="59" xfId="0" applyNumberFormat="1" applyFont="1" applyFill="1" applyBorder="1" applyAlignment="1" applyProtection="1">
      <alignment horizontal="center" vertical="center"/>
      <protection hidden="1"/>
    </xf>
    <xf numFmtId="4" fontId="25" fillId="43" borderId="86" xfId="0" applyNumberFormat="1" applyFont="1" applyFill="1" applyBorder="1" applyAlignment="1" applyProtection="1">
      <alignment horizontal="center" vertical="center"/>
      <protection hidden="1"/>
    </xf>
    <xf numFmtId="3" fontId="34" fillId="43" borderId="81" xfId="0" applyNumberFormat="1" applyFont="1" applyFill="1" applyBorder="1" applyAlignment="1" applyProtection="1">
      <alignment horizontal="center" vertical="center"/>
      <protection hidden="1"/>
    </xf>
    <xf numFmtId="4" fontId="34" fillId="43" borderId="76" xfId="0" applyNumberFormat="1" applyFont="1" applyFill="1" applyBorder="1" applyAlignment="1" applyProtection="1">
      <alignment horizontal="center" vertical="center"/>
      <protection hidden="1"/>
    </xf>
    <xf numFmtId="3" fontId="25" fillId="43" borderId="76" xfId="0" applyNumberFormat="1" applyFont="1" applyFill="1" applyBorder="1" applyAlignment="1" applyProtection="1">
      <alignment horizontal="center" vertical="center"/>
      <protection hidden="1"/>
    </xf>
    <xf numFmtId="3" fontId="25" fillId="43" borderId="94" xfId="0" applyNumberFormat="1" applyFont="1" applyFill="1" applyBorder="1" applyAlignment="1" applyProtection="1">
      <alignment horizontal="center" vertical="center"/>
      <protection hidden="1"/>
    </xf>
    <xf numFmtId="1" fontId="25" fillId="43" borderId="75" xfId="0" applyNumberFormat="1" applyFont="1" applyFill="1" applyBorder="1" applyAlignment="1" applyProtection="1">
      <alignment horizontal="center" vertical="center"/>
      <protection hidden="1"/>
    </xf>
    <xf numFmtId="4" fontId="25" fillId="43" borderId="15" xfId="0" applyNumberFormat="1" applyFont="1" applyFill="1" applyBorder="1" applyAlignment="1" applyProtection="1">
      <alignment horizontal="center" vertical="center"/>
      <protection hidden="1"/>
    </xf>
    <xf numFmtId="4" fontId="25" fillId="43" borderId="87" xfId="0" applyNumberFormat="1" applyFont="1" applyFill="1" applyBorder="1" applyAlignment="1" applyProtection="1">
      <alignment horizontal="center" vertical="center"/>
      <protection hidden="1"/>
    </xf>
    <xf numFmtId="3" fontId="34" fillId="43" borderId="100" xfId="0" applyNumberFormat="1" applyFont="1" applyFill="1" applyBorder="1" applyAlignment="1" applyProtection="1">
      <alignment horizontal="center" vertical="center"/>
      <protection hidden="1"/>
    </xf>
    <xf numFmtId="4" fontId="34" fillId="43" borderId="11" xfId="0" applyNumberFormat="1" applyFont="1" applyFill="1" applyBorder="1" applyAlignment="1" applyProtection="1">
      <alignment horizontal="center" vertical="center"/>
      <protection hidden="1"/>
    </xf>
    <xf numFmtId="3" fontId="25" fillId="43" borderId="11" xfId="0" applyNumberFormat="1" applyFont="1" applyFill="1" applyBorder="1" applyAlignment="1" applyProtection="1">
      <alignment horizontal="center" vertical="center"/>
      <protection hidden="1"/>
    </xf>
    <xf numFmtId="3" fontId="25" fillId="43" borderId="95" xfId="0" applyNumberFormat="1" applyFont="1" applyFill="1" applyBorder="1" applyAlignment="1" applyProtection="1">
      <alignment horizontal="center" vertical="center"/>
      <protection hidden="1"/>
    </xf>
    <xf numFmtId="1" fontId="25" fillId="43" borderId="18" xfId="0" applyNumberFormat="1" applyFont="1" applyFill="1" applyBorder="1" applyAlignment="1" applyProtection="1">
      <alignment horizontal="center" vertical="center"/>
      <protection hidden="1"/>
    </xf>
    <xf numFmtId="4" fontId="25" fillId="43" borderId="12" xfId="0" applyNumberFormat="1" applyFont="1" applyFill="1" applyBorder="1" applyAlignment="1" applyProtection="1">
      <alignment horizontal="center" vertical="center"/>
      <protection hidden="1"/>
    </xf>
    <xf numFmtId="4" fontId="25" fillId="43" borderId="83" xfId="0" applyNumberFormat="1" applyFont="1" applyFill="1" applyBorder="1" applyAlignment="1" applyProtection="1">
      <alignment horizontal="center" vertical="center"/>
      <protection hidden="1"/>
    </xf>
    <xf numFmtId="4" fontId="25" fillId="43" borderId="11" xfId="0" applyNumberFormat="1" applyFont="1" applyFill="1" applyBorder="1" applyAlignment="1" applyProtection="1">
      <alignment horizontal="center" vertical="center"/>
      <protection hidden="1"/>
    </xf>
    <xf numFmtId="164" fontId="25" fillId="43" borderId="45" xfId="0" applyNumberFormat="1" applyFont="1" applyFill="1" applyBorder="1" applyAlignment="1" applyProtection="1">
      <alignment horizontal="center" vertical="center"/>
      <protection hidden="1"/>
    </xf>
    <xf numFmtId="164" fontId="25" fillId="43" borderId="74" xfId="0" applyNumberFormat="1" applyFont="1" applyFill="1" applyBorder="1" applyAlignment="1" applyProtection="1">
      <alignment horizontal="center" vertical="center"/>
      <protection hidden="1"/>
    </xf>
    <xf numFmtId="164" fontId="25" fillId="43" borderId="46" xfId="0" applyNumberFormat="1" applyFont="1" applyFill="1" applyBorder="1" applyAlignment="1" applyProtection="1">
      <alignment horizontal="center" vertical="center"/>
      <protection hidden="1"/>
    </xf>
    <xf numFmtId="0" fontId="39" fillId="43" borderId="61" xfId="0" applyFont="1" applyFill="1" applyBorder="1" applyAlignment="1" applyProtection="1">
      <alignment horizontal="center" vertical="center"/>
      <protection hidden="1"/>
    </xf>
    <xf numFmtId="164" fontId="25" fillId="43" borderId="32" xfId="0" applyNumberFormat="1" applyFont="1" applyFill="1" applyBorder="1" applyAlignment="1" applyProtection="1">
      <alignment horizontal="center" vertical="center"/>
      <protection hidden="1"/>
    </xf>
    <xf numFmtId="0" fontId="39" fillId="43" borderId="39" xfId="0" applyFont="1" applyFill="1" applyBorder="1" applyAlignment="1" applyProtection="1">
      <alignment horizontal="center" vertical="center"/>
      <protection hidden="1"/>
    </xf>
    <xf numFmtId="0" fontId="25" fillId="43" borderId="20" xfId="0" applyFont="1" applyFill="1" applyBorder="1" applyAlignment="1" applyProtection="1">
      <alignment horizontal="left" vertical="center" wrapText="1"/>
      <protection hidden="1"/>
    </xf>
    <xf numFmtId="0" fontId="25" fillId="43" borderId="38" xfId="0" applyFont="1" applyFill="1" applyBorder="1" applyAlignment="1" applyProtection="1">
      <alignment horizontal="left" vertical="center"/>
      <protection hidden="1"/>
    </xf>
    <xf numFmtId="0" fontId="25" fillId="43" borderId="16" xfId="0" applyFont="1" applyFill="1" applyBorder="1" applyAlignment="1" applyProtection="1">
      <alignment horizontal="left" vertical="center"/>
      <protection hidden="1"/>
    </xf>
    <xf numFmtId="0" fontId="25" fillId="43" borderId="13" xfId="0" applyFont="1" applyFill="1" applyBorder="1" applyAlignment="1" applyProtection="1">
      <alignment horizontal="left" vertical="center"/>
      <protection hidden="1"/>
    </xf>
    <xf numFmtId="164" fontId="25" fillId="43" borderId="77" xfId="0" applyNumberFormat="1" applyFont="1" applyFill="1" applyBorder="1" applyAlignment="1" applyProtection="1">
      <alignment horizontal="center" vertical="center"/>
      <protection hidden="1"/>
    </xf>
    <xf numFmtId="0" fontId="39" fillId="43" borderId="38" xfId="0" applyFont="1" applyFill="1" applyBorder="1" applyAlignment="1" applyProtection="1">
      <alignment horizontal="center" vertical="center"/>
      <protection hidden="1"/>
    </xf>
    <xf numFmtId="164" fontId="25" fillId="43" borderId="37" xfId="0" applyNumberFormat="1" applyFont="1" applyFill="1" applyBorder="1" applyAlignment="1" applyProtection="1">
      <alignment horizontal="center" vertical="center"/>
      <protection hidden="1"/>
    </xf>
    <xf numFmtId="3" fontId="44" fillId="46" borderId="43" xfId="0" applyNumberFormat="1" applyFont="1" applyFill="1" applyBorder="1" applyAlignment="1" applyProtection="1">
      <alignment horizontal="right" vertical="center"/>
      <protection hidden="1"/>
    </xf>
    <xf numFmtId="164" fontId="26" fillId="46" borderId="10" xfId="0" applyNumberFormat="1" applyFont="1" applyFill="1" applyBorder="1" applyAlignment="1" applyProtection="1">
      <alignment horizontal="center" vertical="center"/>
      <protection hidden="1"/>
    </xf>
    <xf numFmtId="0" fontId="27" fillId="46" borderId="79" xfId="0" applyFont="1" applyFill="1" applyBorder="1" applyAlignment="1" applyProtection="1">
      <alignment horizontal="center" vertical="center"/>
      <protection hidden="1"/>
    </xf>
    <xf numFmtId="0" fontId="27" fillId="46" borderId="14" xfId="0" applyFont="1" applyFill="1" applyBorder="1" applyAlignment="1" applyProtection="1">
      <alignment horizontal="center" vertical="center"/>
      <protection hidden="1"/>
    </xf>
    <xf numFmtId="0" fontId="27" fillId="46" borderId="98" xfId="0" applyFont="1" applyFill="1" applyBorder="1" applyAlignment="1" applyProtection="1">
      <alignment horizontal="center" vertical="center"/>
      <protection hidden="1"/>
    </xf>
    <xf numFmtId="0" fontId="27" fillId="46" borderId="18" xfId="0" applyFont="1" applyFill="1" applyBorder="1" applyAlignment="1" applyProtection="1">
      <alignment horizontal="center" vertical="center"/>
      <protection hidden="1"/>
    </xf>
    <xf numFmtId="0" fontId="27" fillId="46" borderId="11" xfId="0" applyFont="1" applyFill="1" applyBorder="1" applyAlignment="1" applyProtection="1">
      <alignment horizontal="center" vertical="center"/>
      <protection hidden="1"/>
    </xf>
    <xf numFmtId="0" fontId="27" fillId="46" borderId="95" xfId="0" applyFont="1" applyFill="1" applyBorder="1" applyAlignment="1" applyProtection="1">
      <alignment horizontal="center" vertical="center"/>
      <protection hidden="1"/>
    </xf>
    <xf numFmtId="0" fontId="27" fillId="46" borderId="84" xfId="0" applyFont="1" applyFill="1" applyBorder="1" applyAlignment="1" applyProtection="1">
      <alignment horizontal="center" vertical="center"/>
      <protection hidden="1"/>
    </xf>
    <xf numFmtId="0" fontId="27" fillId="46" borderId="101" xfId="0" applyFont="1" applyFill="1" applyBorder="1" applyAlignment="1" applyProtection="1">
      <alignment horizontal="center" vertical="center"/>
      <protection hidden="1"/>
    </xf>
    <xf numFmtId="0" fontId="27" fillId="46" borderId="51" xfId="0" applyFont="1" applyFill="1" applyBorder="1" applyAlignment="1" applyProtection="1">
      <alignment horizontal="center" vertical="center"/>
      <protection hidden="1"/>
    </xf>
    <xf numFmtId="0" fontId="27" fillId="46" borderId="102" xfId="0" applyFont="1" applyFill="1" applyBorder="1" applyAlignment="1" applyProtection="1">
      <alignment horizontal="center" vertical="center"/>
      <protection hidden="1"/>
    </xf>
    <xf numFmtId="0" fontId="27" fillId="46" borderId="50" xfId="0" applyFont="1" applyFill="1" applyBorder="1" applyAlignment="1" applyProtection="1">
      <alignment horizontal="center" vertical="center"/>
      <protection hidden="1"/>
    </xf>
    <xf numFmtId="0" fontId="27" fillId="46" borderId="22" xfId="0" applyFont="1" applyFill="1" applyBorder="1" applyAlignment="1" applyProtection="1">
      <alignment horizontal="center" vertical="center"/>
      <protection hidden="1"/>
    </xf>
    <xf numFmtId="0" fontId="27" fillId="46" borderId="85" xfId="0" applyFont="1" applyFill="1" applyBorder="1" applyAlignment="1" applyProtection="1">
      <alignment horizontal="center" vertical="center"/>
      <protection hidden="1"/>
    </xf>
    <xf numFmtId="0" fontId="35" fillId="46" borderId="21" xfId="0" applyFont="1" applyFill="1" applyBorder="1" applyAlignment="1" applyProtection="1">
      <alignment horizontal="left" vertical="center" indent="1"/>
      <protection hidden="1"/>
    </xf>
    <xf numFmtId="0" fontId="35" fillId="46" borderId="43" xfId="0" applyFont="1" applyFill="1" applyBorder="1" applyAlignment="1" applyProtection="1">
      <alignment horizontal="left" vertical="center" indent="1"/>
      <protection hidden="1"/>
    </xf>
    <xf numFmtId="3" fontId="44" fillId="46" borderId="23" xfId="0" applyNumberFormat="1" applyFont="1" applyFill="1" applyBorder="1" applyAlignment="1" applyProtection="1">
      <alignment horizontal="center" vertical="center"/>
      <protection hidden="1"/>
    </xf>
    <xf numFmtId="164" fontId="25" fillId="40" borderId="64" xfId="0" applyNumberFormat="1" applyFont="1" applyFill="1" applyBorder="1" applyAlignment="1" applyProtection="1">
      <alignment horizontal="center" vertical="center"/>
      <protection hidden="1"/>
    </xf>
    <xf numFmtId="0" fontId="25" fillId="34" borderId="0" xfId="0" applyFont="1" applyFill="1" applyAlignment="1" applyProtection="1">
      <alignment vertical="center" textRotation="45"/>
      <protection hidden="1"/>
    </xf>
    <xf numFmtId="0" fontId="27" fillId="41" borderId="48" xfId="0" applyFont="1" applyFill="1" applyBorder="1" applyAlignment="1" applyProtection="1">
      <alignment horizontal="center" vertical="center"/>
      <protection hidden="1"/>
    </xf>
    <xf numFmtId="3" fontId="25" fillId="40" borderId="59" xfId="0" applyNumberFormat="1" applyFont="1" applyFill="1" applyBorder="1" applyAlignment="1" applyProtection="1">
      <alignment horizontal="center" vertical="center"/>
      <protection hidden="1"/>
    </xf>
    <xf numFmtId="3" fontId="25" fillId="40" borderId="15" xfId="0" applyNumberFormat="1" applyFont="1" applyFill="1" applyBorder="1" applyAlignment="1" applyProtection="1">
      <alignment horizontal="center" vertical="center"/>
      <protection hidden="1"/>
    </xf>
    <xf numFmtId="3" fontId="25" fillId="40" borderId="12" xfId="0" applyNumberFormat="1" applyFont="1" applyFill="1" applyBorder="1" applyAlignment="1" applyProtection="1">
      <alignment horizontal="center" vertical="center"/>
      <protection hidden="1"/>
    </xf>
    <xf numFmtId="0" fontId="27" fillId="35" borderId="48" xfId="0" applyFont="1" applyFill="1" applyBorder="1" applyAlignment="1" applyProtection="1">
      <alignment horizontal="center" vertical="center"/>
      <protection hidden="1"/>
    </xf>
    <xf numFmtId="3" fontId="25" fillId="38" borderId="59" xfId="0" applyNumberFormat="1" applyFont="1" applyFill="1" applyBorder="1" applyAlignment="1" applyProtection="1">
      <alignment horizontal="center" vertical="center"/>
      <protection hidden="1"/>
    </xf>
    <xf numFmtId="3" fontId="25" fillId="38" borderId="15" xfId="0" applyNumberFormat="1" applyFont="1" applyFill="1" applyBorder="1" applyAlignment="1" applyProtection="1">
      <alignment horizontal="center" vertical="center"/>
      <protection hidden="1"/>
    </xf>
    <xf numFmtId="3" fontId="25" fillId="38" borderId="12" xfId="0" applyNumberFormat="1" applyFont="1" applyFill="1" applyBorder="1" applyAlignment="1" applyProtection="1">
      <alignment horizontal="center" vertical="center"/>
      <protection hidden="1"/>
    </xf>
    <xf numFmtId="3" fontId="34" fillId="38" borderId="12" xfId="0" applyNumberFormat="1" applyFont="1" applyFill="1" applyBorder="1" applyAlignment="1" applyProtection="1">
      <alignment horizontal="center" vertical="center"/>
      <protection hidden="1"/>
    </xf>
    <xf numFmtId="0" fontId="27" fillId="46" borderId="48" xfId="0" applyFont="1" applyFill="1" applyBorder="1" applyAlignment="1" applyProtection="1">
      <alignment horizontal="center" vertical="center"/>
      <protection hidden="1"/>
    </xf>
    <xf numFmtId="3" fontId="25" fillId="43" borderId="59" xfId="0" applyNumberFormat="1" applyFont="1" applyFill="1" applyBorder="1" applyAlignment="1" applyProtection="1">
      <alignment horizontal="center" vertical="center"/>
      <protection hidden="1"/>
    </xf>
    <xf numFmtId="3" fontId="25" fillId="43" borderId="15" xfId="0" applyNumberFormat="1" applyFont="1" applyFill="1" applyBorder="1" applyAlignment="1" applyProtection="1">
      <alignment horizontal="center" vertical="center"/>
      <protection hidden="1"/>
    </xf>
    <xf numFmtId="3" fontId="25" fillId="43" borderId="12" xfId="0" applyNumberFormat="1" applyFont="1" applyFill="1" applyBorder="1" applyAlignment="1" applyProtection="1">
      <alignment horizontal="center" vertical="center"/>
      <protection hidden="1"/>
    </xf>
    <xf numFmtId="0" fontId="27" fillId="37" borderId="48" xfId="0" applyFont="1" applyFill="1" applyBorder="1" applyAlignment="1" applyProtection="1">
      <alignment horizontal="center" vertical="center"/>
      <protection hidden="1"/>
    </xf>
    <xf numFmtId="3" fontId="25" fillId="39" borderId="59" xfId="0" applyNumberFormat="1" applyFont="1" applyFill="1" applyBorder="1" applyAlignment="1" applyProtection="1">
      <alignment horizontal="center" vertical="center"/>
      <protection hidden="1"/>
    </xf>
    <xf numFmtId="3" fontId="25" fillId="39" borderId="15" xfId="0" applyNumberFormat="1" applyFont="1" applyFill="1" applyBorder="1" applyAlignment="1" applyProtection="1">
      <alignment horizontal="center" vertical="center"/>
      <protection hidden="1"/>
    </xf>
    <xf numFmtId="3" fontId="25" fillId="39" borderId="12" xfId="0" applyNumberFormat="1" applyFont="1" applyFill="1" applyBorder="1" applyAlignment="1" applyProtection="1">
      <alignment horizontal="center" vertical="center"/>
      <protection hidden="1"/>
    </xf>
    <xf numFmtId="0" fontId="27" fillId="44" borderId="48" xfId="0" applyFont="1" applyFill="1" applyBorder="1" applyAlignment="1" applyProtection="1">
      <alignment horizontal="center" vertical="center"/>
      <protection hidden="1"/>
    </xf>
    <xf numFmtId="3" fontId="25" fillId="42" borderId="59" xfId="0" applyNumberFormat="1" applyFont="1" applyFill="1" applyBorder="1" applyAlignment="1" applyProtection="1">
      <alignment horizontal="center" vertical="center"/>
      <protection hidden="1"/>
    </xf>
    <xf numFmtId="3" fontId="25" fillId="42" borderId="15" xfId="0" applyNumberFormat="1" applyFont="1" applyFill="1" applyBorder="1" applyAlignment="1" applyProtection="1">
      <alignment horizontal="center" vertical="center"/>
      <protection hidden="1"/>
    </xf>
    <xf numFmtId="3" fontId="25" fillId="42" borderId="12" xfId="0" applyNumberFormat="1" applyFont="1" applyFill="1" applyBorder="1" applyAlignment="1" applyProtection="1">
      <alignment horizontal="center" vertical="center"/>
      <protection hidden="1"/>
    </xf>
    <xf numFmtId="0" fontId="27" fillId="45" borderId="48" xfId="0" applyFont="1" applyFill="1" applyBorder="1" applyAlignment="1" applyProtection="1">
      <alignment horizontal="center" vertical="center"/>
      <protection hidden="1"/>
    </xf>
    <xf numFmtId="3" fontId="25" fillId="36" borderId="59" xfId="0" applyNumberFormat="1" applyFont="1" applyFill="1" applyBorder="1" applyAlignment="1" applyProtection="1">
      <alignment horizontal="center" vertical="center"/>
      <protection hidden="1"/>
    </xf>
    <xf numFmtId="3" fontId="25" fillId="36" borderId="15" xfId="0" applyNumberFormat="1" applyFont="1" applyFill="1" applyBorder="1" applyAlignment="1" applyProtection="1">
      <alignment horizontal="center" vertical="center"/>
      <protection hidden="1"/>
    </xf>
    <xf numFmtId="3" fontId="25" fillId="36" borderId="12" xfId="0" applyNumberFormat="1" applyFont="1" applyFill="1" applyBorder="1" applyAlignment="1" applyProtection="1">
      <alignment horizontal="center" vertical="center"/>
      <protection hidden="1"/>
    </xf>
    <xf numFmtId="0" fontId="27" fillId="41" borderId="107" xfId="0" applyFont="1" applyFill="1" applyBorder="1" applyAlignment="1" applyProtection="1">
      <alignment horizontal="center" vertical="center"/>
      <protection hidden="1"/>
    </xf>
    <xf numFmtId="3" fontId="34" fillId="40" borderId="11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/>
    <xf numFmtId="3" fontId="34" fillId="36" borderId="11" xfId="0" applyNumberFormat="1" applyFont="1" applyFill="1" applyBorder="1" applyAlignment="1" applyProtection="1">
      <alignment horizontal="center" vertical="center"/>
      <protection hidden="1"/>
    </xf>
    <xf numFmtId="3" fontId="34" fillId="38" borderId="11" xfId="0" applyNumberFormat="1" applyFont="1" applyFill="1" applyBorder="1" applyAlignment="1" applyProtection="1">
      <alignment horizontal="center" vertical="center"/>
      <protection hidden="1"/>
    </xf>
    <xf numFmtId="3" fontId="34" fillId="42" borderId="11" xfId="0" applyNumberFormat="1" applyFont="1" applyFill="1" applyBorder="1" applyAlignment="1" applyProtection="1">
      <alignment horizontal="center" vertical="center"/>
      <protection hidden="1"/>
    </xf>
    <xf numFmtId="4" fontId="25" fillId="40" borderId="83" xfId="0" applyNumberFormat="1" applyFont="1" applyFill="1" applyBorder="1" applyAlignment="1" applyProtection="1">
      <alignment horizontal="center" vertical="center"/>
      <protection hidden="1"/>
    </xf>
    <xf numFmtId="4" fontId="25" fillId="40" borderId="108" xfId="0" applyNumberFormat="1" applyFont="1" applyFill="1" applyBorder="1" applyAlignment="1" applyProtection="1">
      <alignment horizontal="center" vertical="center"/>
      <protection hidden="1"/>
    </xf>
    <xf numFmtId="4" fontId="25" fillId="38" borderId="108" xfId="0" applyNumberFormat="1" applyFont="1" applyFill="1" applyBorder="1" applyAlignment="1" applyProtection="1">
      <alignment horizontal="center" vertical="center"/>
      <protection hidden="1"/>
    </xf>
    <xf numFmtId="4" fontId="25" fillId="40" borderId="86" xfId="0" applyNumberFormat="1" applyFont="1" applyFill="1" applyBorder="1" applyAlignment="1" applyProtection="1">
      <alignment horizontal="center" vertical="center"/>
      <protection hidden="1"/>
    </xf>
    <xf numFmtId="4" fontId="25" fillId="40" borderId="87" xfId="0" applyNumberFormat="1" applyFont="1" applyFill="1" applyBorder="1" applyAlignment="1" applyProtection="1">
      <alignment horizontal="center" vertical="center"/>
      <protection hidden="1"/>
    </xf>
    <xf numFmtId="0" fontId="37" fillId="42" borderId="0" xfId="0" applyFont="1" applyFill="1" applyBorder="1" applyAlignment="1" applyProtection="1">
      <alignment horizontal="center" vertical="center" wrapText="1"/>
      <protection hidden="1"/>
    </xf>
    <xf numFmtId="0" fontId="37" fillId="36" borderId="0" xfId="0" applyFont="1" applyFill="1" applyBorder="1" applyAlignment="1" applyProtection="1">
      <alignment horizontal="center" vertical="center" wrapText="1"/>
      <protection hidden="1"/>
    </xf>
    <xf numFmtId="0" fontId="25" fillId="47" borderId="16" xfId="0" applyFont="1" applyFill="1" applyBorder="1" applyAlignment="1" applyProtection="1">
      <alignment vertical="center" wrapText="1"/>
      <protection hidden="1"/>
    </xf>
    <xf numFmtId="0" fontId="25" fillId="49" borderId="20" xfId="0" applyFont="1" applyFill="1" applyBorder="1" applyAlignment="1" applyProtection="1">
      <alignment vertical="center" wrapText="1"/>
      <protection hidden="1"/>
    </xf>
    <xf numFmtId="0" fontId="27" fillId="41" borderId="85" xfId="0" applyFont="1" applyFill="1" applyBorder="1" applyAlignment="1" applyProtection="1">
      <alignment horizontal="center"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0" fontId="25" fillId="33" borderId="0" xfId="0" applyFont="1" applyFill="1" applyBorder="1" applyProtection="1">
      <protection hidden="1"/>
    </xf>
    <xf numFmtId="0" fontId="25" fillId="33" borderId="0" xfId="0" applyFont="1" applyFill="1" applyProtection="1">
      <protection hidden="1"/>
    </xf>
    <xf numFmtId="0" fontId="44" fillId="33" borderId="0" xfId="0" applyFont="1" applyFill="1" applyProtection="1">
      <protection hidden="1"/>
    </xf>
    <xf numFmtId="3" fontId="25" fillId="33" borderId="0" xfId="0" applyNumberFormat="1" applyFont="1" applyFill="1" applyProtection="1">
      <protection hidden="1"/>
    </xf>
    <xf numFmtId="0" fontId="37" fillId="35" borderId="11" xfId="0" applyFont="1" applyFill="1" applyBorder="1" applyAlignment="1" applyProtection="1">
      <alignment horizontal="center" vertical="center" wrapText="1"/>
      <protection hidden="1"/>
    </xf>
    <xf numFmtId="0" fontId="37" fillId="37" borderId="11" xfId="0" applyFont="1" applyFill="1" applyBorder="1" applyAlignment="1" applyProtection="1">
      <alignment horizontal="center" vertical="center" wrapText="1"/>
      <protection hidden="1"/>
    </xf>
    <xf numFmtId="0" fontId="26" fillId="38" borderId="31" xfId="0" applyFont="1" applyFill="1" applyBorder="1" applyAlignment="1" applyProtection="1">
      <alignment horizontal="center" vertical="center"/>
      <protection hidden="1"/>
    </xf>
    <xf numFmtId="0" fontId="25" fillId="38" borderId="33" xfId="0" applyFont="1" applyFill="1" applyBorder="1" applyAlignment="1" applyProtection="1">
      <alignment horizontal="center" vertical="center" textRotation="90"/>
      <protection hidden="1"/>
    </xf>
    <xf numFmtId="0" fontId="37" fillId="41" borderId="11" xfId="0" applyFont="1" applyFill="1" applyBorder="1" applyAlignment="1" applyProtection="1">
      <alignment horizontal="center" vertical="center" wrapText="1"/>
      <protection hidden="1"/>
    </xf>
    <xf numFmtId="0" fontId="37" fillId="46" borderId="11" xfId="0" applyFont="1" applyFill="1" applyBorder="1" applyAlignment="1" applyProtection="1">
      <alignment horizontal="center" vertical="center" wrapText="1"/>
      <protection hidden="1"/>
    </xf>
    <xf numFmtId="0" fontId="37" fillId="44" borderId="11" xfId="0" applyFont="1" applyFill="1" applyBorder="1" applyAlignment="1" applyProtection="1">
      <alignment horizontal="center" vertical="center" wrapText="1"/>
      <protection hidden="1"/>
    </xf>
    <xf numFmtId="0" fontId="37" fillId="45" borderId="11" xfId="0" applyFont="1" applyFill="1" applyBorder="1" applyAlignment="1" applyProtection="1">
      <alignment horizontal="center" vertical="center" wrapText="1"/>
      <protection hidden="1"/>
    </xf>
    <xf numFmtId="0" fontId="44" fillId="57" borderId="16" xfId="0" applyFont="1" applyFill="1" applyBorder="1" applyAlignment="1" applyProtection="1">
      <alignment horizontal="center" vertical="center"/>
      <protection hidden="1"/>
    </xf>
    <xf numFmtId="0" fontId="44" fillId="57" borderId="46" xfId="0" applyFont="1" applyFill="1" applyBorder="1" applyAlignment="1" applyProtection="1">
      <alignment horizontal="center" vertical="center"/>
      <protection hidden="1"/>
    </xf>
    <xf numFmtId="0" fontId="44" fillId="57" borderId="20" xfId="0" applyFont="1" applyFill="1" applyBorder="1" applyAlignment="1" applyProtection="1">
      <alignment horizontal="center" vertical="center"/>
      <protection hidden="1"/>
    </xf>
    <xf numFmtId="0" fontId="44" fillId="54" borderId="16" xfId="0" applyFont="1" applyFill="1" applyBorder="1" applyAlignment="1" applyProtection="1">
      <alignment horizontal="center" vertical="center"/>
      <protection hidden="1"/>
    </xf>
    <xf numFmtId="0" fontId="44" fillId="54" borderId="46" xfId="0" applyFont="1" applyFill="1" applyBorder="1" applyAlignment="1" applyProtection="1">
      <alignment horizontal="center" vertical="center"/>
      <protection hidden="1"/>
    </xf>
    <xf numFmtId="0" fontId="44" fillId="54" borderId="20" xfId="0" applyFont="1" applyFill="1" applyBorder="1" applyAlignment="1" applyProtection="1">
      <alignment horizontal="center" vertical="center"/>
      <protection hidden="1"/>
    </xf>
    <xf numFmtId="0" fontId="44" fillId="56" borderId="60" xfId="0" applyFont="1" applyFill="1" applyBorder="1" applyAlignment="1" applyProtection="1">
      <alignment horizontal="center" vertical="center"/>
      <protection hidden="1"/>
    </xf>
    <xf numFmtId="0" fontId="44" fillId="56" borderId="46" xfId="0" applyFont="1" applyFill="1" applyBorder="1" applyAlignment="1" applyProtection="1">
      <alignment horizontal="center" vertical="center"/>
      <protection hidden="1"/>
    </xf>
    <xf numFmtId="0" fontId="44" fillId="56" borderId="20" xfId="0" applyFont="1" applyFill="1" applyBorder="1" applyAlignment="1" applyProtection="1">
      <alignment horizontal="center" vertical="center"/>
      <protection hidden="1"/>
    </xf>
    <xf numFmtId="0" fontId="44" fillId="56" borderId="16" xfId="0" applyFont="1" applyFill="1" applyBorder="1" applyAlignment="1" applyProtection="1">
      <alignment horizontal="center" vertical="center"/>
      <protection hidden="1"/>
    </xf>
    <xf numFmtId="0" fontId="44" fillId="55" borderId="60" xfId="0" applyFont="1" applyFill="1" applyBorder="1" applyAlignment="1" applyProtection="1">
      <alignment horizontal="center" vertical="center"/>
      <protection hidden="1"/>
    </xf>
    <xf numFmtId="0" fontId="44" fillId="55" borderId="46" xfId="0" applyFont="1" applyFill="1" applyBorder="1" applyAlignment="1" applyProtection="1">
      <alignment horizontal="center" vertical="center"/>
      <protection hidden="1"/>
    </xf>
    <xf numFmtId="0" fontId="44" fillId="55" borderId="20" xfId="0" applyFont="1" applyFill="1" applyBorder="1" applyAlignment="1" applyProtection="1">
      <alignment horizontal="center" vertical="center"/>
      <protection hidden="1"/>
    </xf>
    <xf numFmtId="0" fontId="44" fillId="55" borderId="16" xfId="0" applyFont="1" applyFill="1" applyBorder="1" applyAlignment="1" applyProtection="1">
      <alignment horizontal="center" vertical="center"/>
      <protection hidden="1"/>
    </xf>
    <xf numFmtId="0" fontId="44" fillId="58" borderId="60" xfId="0" applyFont="1" applyFill="1" applyBorder="1" applyAlignment="1" applyProtection="1">
      <alignment horizontal="center" vertical="center"/>
      <protection hidden="1"/>
    </xf>
    <xf numFmtId="0" fontId="44" fillId="58" borderId="46" xfId="0" applyFont="1" applyFill="1" applyBorder="1" applyAlignment="1" applyProtection="1">
      <alignment horizontal="center" vertical="center"/>
      <protection hidden="1"/>
    </xf>
    <xf numFmtId="0" fontId="44" fillId="58" borderId="16" xfId="0" applyFont="1" applyFill="1" applyBorder="1" applyAlignment="1" applyProtection="1">
      <alignment horizontal="center" vertical="center"/>
      <protection hidden="1"/>
    </xf>
    <xf numFmtId="0" fontId="44" fillId="59" borderId="60" xfId="0" applyFont="1" applyFill="1" applyBorder="1" applyAlignment="1" applyProtection="1">
      <alignment horizontal="center" vertical="center"/>
      <protection hidden="1"/>
    </xf>
    <xf numFmtId="0" fontId="44" fillId="59" borderId="46" xfId="0" applyFont="1" applyFill="1" applyBorder="1" applyAlignment="1" applyProtection="1">
      <alignment horizontal="center" vertical="center"/>
      <protection hidden="1"/>
    </xf>
    <xf numFmtId="0" fontId="44" fillId="59" borderId="20" xfId="0" applyFont="1" applyFill="1" applyBorder="1" applyAlignment="1" applyProtection="1">
      <alignment horizontal="center" vertical="center"/>
      <protection hidden="1"/>
    </xf>
    <xf numFmtId="0" fontId="44" fillId="59" borderId="16" xfId="0" applyFont="1" applyFill="1" applyBorder="1" applyAlignment="1" applyProtection="1">
      <alignment horizontal="center" vertical="center"/>
      <protection hidden="1"/>
    </xf>
    <xf numFmtId="0" fontId="44" fillId="58" borderId="74" xfId="0" applyFont="1" applyFill="1" applyBorder="1" applyAlignment="1" applyProtection="1">
      <alignment horizontal="center" vertical="center"/>
      <protection hidden="1"/>
    </xf>
    <xf numFmtId="0" fontId="25" fillId="57" borderId="0" xfId="0" applyFont="1" applyFill="1" applyBorder="1" applyAlignment="1" applyProtection="1">
      <alignment vertical="center"/>
      <protection hidden="1"/>
    </xf>
    <xf numFmtId="0" fontId="25" fillId="54" borderId="0" xfId="0" applyFont="1" applyFill="1" applyBorder="1" applyAlignment="1" applyProtection="1">
      <alignment vertical="center"/>
      <protection hidden="1"/>
    </xf>
    <xf numFmtId="3" fontId="31" fillId="54" borderId="10" xfId="0" applyNumberFormat="1" applyFont="1" applyFill="1" applyBorder="1" applyAlignment="1" applyProtection="1">
      <alignment horizontal="center" vertical="center"/>
      <protection hidden="1"/>
    </xf>
    <xf numFmtId="0" fontId="44" fillId="54" borderId="27" xfId="0" applyFont="1" applyFill="1" applyBorder="1" applyAlignment="1" applyProtection="1">
      <alignment vertical="center"/>
      <protection hidden="1"/>
    </xf>
    <xf numFmtId="0" fontId="39" fillId="54" borderId="29" xfId="0" applyFont="1" applyFill="1" applyBorder="1" applyAlignment="1" applyProtection="1">
      <alignment horizontal="center" vertical="center"/>
      <protection hidden="1"/>
    </xf>
    <xf numFmtId="0" fontId="25" fillId="54" borderId="25" xfId="0" applyFont="1" applyFill="1" applyBorder="1" applyAlignment="1" applyProtection="1">
      <alignment vertical="center"/>
      <protection hidden="1"/>
    </xf>
    <xf numFmtId="3" fontId="36" fillId="54" borderId="25" xfId="0" applyNumberFormat="1" applyFont="1" applyFill="1" applyBorder="1" applyAlignment="1" applyProtection="1">
      <alignment vertical="center"/>
      <protection hidden="1"/>
    </xf>
    <xf numFmtId="0" fontId="25" fillId="54" borderId="25" xfId="0" applyFont="1" applyFill="1" applyBorder="1" applyAlignment="1" applyProtection="1">
      <alignment horizontal="left" vertical="center"/>
      <protection hidden="1"/>
    </xf>
    <xf numFmtId="0" fontId="44" fillId="54" borderId="25" xfId="0" applyFont="1" applyFill="1" applyBorder="1" applyAlignment="1" applyProtection="1">
      <alignment vertical="center"/>
      <protection hidden="1"/>
    </xf>
    <xf numFmtId="0" fontId="44" fillId="54" borderId="40" xfId="0" applyFont="1" applyFill="1" applyBorder="1" applyAlignment="1" applyProtection="1">
      <alignment vertical="center"/>
      <protection hidden="1"/>
    </xf>
    <xf numFmtId="4" fontId="31" fillId="54" borderId="10" xfId="0" applyNumberFormat="1" applyFont="1" applyFill="1" applyBorder="1" applyAlignment="1" applyProtection="1">
      <alignment horizontal="center" vertical="center"/>
      <protection hidden="1"/>
    </xf>
    <xf numFmtId="3" fontId="31" fillId="54" borderId="43" xfId="0" applyNumberFormat="1" applyFont="1" applyFill="1" applyBorder="1" applyAlignment="1" applyProtection="1">
      <alignment horizontal="center" vertical="center"/>
      <protection hidden="1"/>
    </xf>
    <xf numFmtId="0" fontId="26" fillId="54" borderId="109" xfId="0" applyFont="1" applyFill="1" applyBorder="1" applyAlignment="1" applyProtection="1">
      <alignment horizontal="center" vertical="center"/>
      <protection hidden="1"/>
    </xf>
    <xf numFmtId="0" fontId="26" fillId="54" borderId="10" xfId="0" applyFont="1" applyFill="1" applyBorder="1" applyAlignment="1" applyProtection="1">
      <alignment horizontal="center" vertical="center"/>
      <protection hidden="1"/>
    </xf>
    <xf numFmtId="0" fontId="26" fillId="54" borderId="21" xfId="0" applyFont="1" applyFill="1" applyBorder="1" applyAlignment="1" applyProtection="1">
      <alignment horizontal="center" vertical="center"/>
      <protection hidden="1"/>
    </xf>
    <xf numFmtId="1" fontId="26" fillId="54" borderId="110" xfId="0" applyNumberFormat="1" applyFont="1" applyFill="1" applyBorder="1" applyAlignment="1" applyProtection="1">
      <alignment horizontal="center" vertical="center"/>
      <protection hidden="1"/>
    </xf>
    <xf numFmtId="1" fontId="26" fillId="54" borderId="85" xfId="0" applyNumberFormat="1" applyFont="1" applyFill="1" applyBorder="1" applyAlignment="1" applyProtection="1">
      <alignment horizontal="center" vertical="center"/>
      <protection hidden="1"/>
    </xf>
    <xf numFmtId="0" fontId="25" fillId="54" borderId="29" xfId="0" applyFont="1" applyFill="1" applyBorder="1" applyAlignment="1" applyProtection="1">
      <alignment horizontal="left" vertical="center"/>
      <protection hidden="1"/>
    </xf>
    <xf numFmtId="0" fontId="25" fillId="54" borderId="40" xfId="0" applyFont="1" applyFill="1" applyBorder="1" applyAlignment="1" applyProtection="1">
      <alignment vertical="center"/>
      <protection hidden="1"/>
    </xf>
    <xf numFmtId="0" fontId="25" fillId="55" borderId="27" xfId="0" applyFont="1" applyFill="1" applyBorder="1" applyAlignment="1" applyProtection="1">
      <alignment vertical="center"/>
      <protection hidden="1"/>
    </xf>
    <xf numFmtId="0" fontId="44" fillId="55" borderId="27" xfId="0" applyFont="1" applyFill="1" applyBorder="1" applyAlignment="1" applyProtection="1">
      <alignment vertical="center"/>
      <protection hidden="1"/>
    </xf>
    <xf numFmtId="0" fontId="25" fillId="55" borderId="25" xfId="0" applyFont="1" applyFill="1" applyBorder="1" applyAlignment="1" applyProtection="1">
      <alignment vertical="center"/>
      <protection hidden="1"/>
    </xf>
    <xf numFmtId="0" fontId="44" fillId="55" borderId="25" xfId="0" applyFont="1" applyFill="1" applyBorder="1" applyAlignment="1" applyProtection="1">
      <alignment vertical="center"/>
      <protection hidden="1"/>
    </xf>
    <xf numFmtId="0" fontId="44" fillId="55" borderId="40" xfId="0" applyFont="1" applyFill="1" applyBorder="1" applyAlignment="1" applyProtection="1">
      <alignment vertical="center"/>
      <protection hidden="1"/>
    </xf>
    <xf numFmtId="0" fontId="25" fillId="58" borderId="27" xfId="0" applyFont="1" applyFill="1" applyBorder="1" applyAlignment="1" applyProtection="1">
      <alignment vertical="center"/>
      <protection hidden="1"/>
    </xf>
    <xf numFmtId="0" fontId="44" fillId="58" borderId="27" xfId="0" applyFont="1" applyFill="1" applyBorder="1" applyAlignment="1" applyProtection="1">
      <alignment vertical="center"/>
      <protection hidden="1"/>
    </xf>
    <xf numFmtId="0" fontId="25" fillId="58" borderId="25" xfId="0" applyFont="1" applyFill="1" applyBorder="1" applyAlignment="1" applyProtection="1">
      <alignment vertical="center"/>
      <protection hidden="1"/>
    </xf>
    <xf numFmtId="0" fontId="44" fillId="58" borderId="25" xfId="0" applyFont="1" applyFill="1" applyBorder="1" applyAlignment="1" applyProtection="1">
      <alignment vertical="center"/>
      <protection hidden="1"/>
    </xf>
    <xf numFmtId="0" fontId="44" fillId="58" borderId="40" xfId="0" applyFont="1" applyFill="1" applyBorder="1" applyAlignment="1" applyProtection="1">
      <alignment vertical="center"/>
      <protection hidden="1"/>
    </xf>
    <xf numFmtId="0" fontId="44" fillId="57" borderId="27" xfId="0" applyFont="1" applyFill="1" applyBorder="1" applyAlignment="1" applyProtection="1">
      <alignment vertical="center"/>
      <protection hidden="1"/>
    </xf>
    <xf numFmtId="0" fontId="39" fillId="57" borderId="29" xfId="0" applyFont="1" applyFill="1" applyBorder="1" applyAlignment="1" applyProtection="1">
      <alignment horizontal="center" vertical="center"/>
      <protection hidden="1"/>
    </xf>
    <xf numFmtId="0" fontId="25" fillId="57" borderId="25" xfId="0" applyFont="1" applyFill="1" applyBorder="1" applyAlignment="1" applyProtection="1">
      <alignment vertical="center"/>
      <protection hidden="1"/>
    </xf>
    <xf numFmtId="3" fontId="36" fillId="57" borderId="25" xfId="0" applyNumberFormat="1" applyFont="1" applyFill="1" applyBorder="1" applyAlignment="1" applyProtection="1">
      <alignment vertical="center"/>
      <protection hidden="1"/>
    </xf>
    <xf numFmtId="0" fontId="25" fillId="57" borderId="25" xfId="0" applyFont="1" applyFill="1" applyBorder="1" applyAlignment="1" applyProtection="1">
      <alignment horizontal="left" vertical="center"/>
      <protection hidden="1"/>
    </xf>
    <xf numFmtId="0" fontId="44" fillId="57" borderId="25" xfId="0" applyFont="1" applyFill="1" applyBorder="1" applyAlignment="1" applyProtection="1">
      <alignment vertical="center"/>
      <protection hidden="1"/>
    </xf>
    <xf numFmtId="0" fontId="44" fillId="57" borderId="40" xfId="0" applyFont="1" applyFill="1" applyBorder="1" applyAlignment="1" applyProtection="1">
      <alignment vertical="center"/>
      <protection hidden="1"/>
    </xf>
    <xf numFmtId="4" fontId="31" fillId="57" borderId="10" xfId="0" applyNumberFormat="1" applyFont="1" applyFill="1" applyBorder="1" applyAlignment="1" applyProtection="1">
      <alignment horizontal="center" vertical="center"/>
      <protection hidden="1"/>
    </xf>
    <xf numFmtId="3" fontId="31" fillId="57" borderId="10" xfId="0" applyNumberFormat="1" applyFont="1" applyFill="1" applyBorder="1" applyAlignment="1" applyProtection="1">
      <alignment horizontal="center" vertical="center"/>
      <protection hidden="1"/>
    </xf>
    <xf numFmtId="3" fontId="31" fillId="57" borderId="43" xfId="0" applyNumberFormat="1" applyFont="1" applyFill="1" applyBorder="1" applyAlignment="1" applyProtection="1">
      <alignment horizontal="center" vertical="center"/>
      <protection hidden="1"/>
    </xf>
    <xf numFmtId="0" fontId="26" fillId="57" borderId="109" xfId="0" applyFont="1" applyFill="1" applyBorder="1" applyAlignment="1" applyProtection="1">
      <alignment horizontal="center" vertical="center"/>
      <protection hidden="1"/>
    </xf>
    <xf numFmtId="0" fontId="26" fillId="57" borderId="10" xfId="0" applyFont="1" applyFill="1" applyBorder="1" applyAlignment="1" applyProtection="1">
      <alignment horizontal="center" vertical="center"/>
      <protection hidden="1"/>
    </xf>
    <xf numFmtId="0" fontId="26" fillId="57" borderId="21" xfId="0" applyFont="1" applyFill="1" applyBorder="1" applyAlignment="1" applyProtection="1">
      <alignment horizontal="center" vertical="center"/>
      <protection hidden="1"/>
    </xf>
    <xf numFmtId="1" fontId="26" fillId="57" borderId="110" xfId="0" applyNumberFormat="1" applyFont="1" applyFill="1" applyBorder="1" applyAlignment="1" applyProtection="1">
      <alignment horizontal="center" vertical="center"/>
      <protection hidden="1"/>
    </xf>
    <xf numFmtId="1" fontId="26" fillId="57" borderId="85" xfId="0" applyNumberFormat="1" applyFont="1" applyFill="1" applyBorder="1" applyAlignment="1" applyProtection="1">
      <alignment horizontal="center" vertical="center"/>
      <protection hidden="1"/>
    </xf>
    <xf numFmtId="0" fontId="25" fillId="57" borderId="29" xfId="0" applyFont="1" applyFill="1" applyBorder="1" applyAlignment="1" applyProtection="1">
      <alignment horizontal="left" vertical="center"/>
      <protection hidden="1"/>
    </xf>
    <xf numFmtId="0" fontId="25" fillId="57" borderId="40" xfId="0" applyFont="1" applyFill="1" applyBorder="1" applyAlignment="1" applyProtection="1">
      <alignment vertical="center"/>
      <protection hidden="1"/>
    </xf>
    <xf numFmtId="0" fontId="25" fillId="56" borderId="27" xfId="0" applyFont="1" applyFill="1" applyBorder="1" applyAlignment="1" applyProtection="1">
      <alignment vertical="center"/>
      <protection hidden="1"/>
    </xf>
    <xf numFmtId="0" fontId="44" fillId="56" borderId="27" xfId="0" applyFont="1" applyFill="1" applyBorder="1" applyAlignment="1" applyProtection="1">
      <alignment vertical="center"/>
      <protection hidden="1"/>
    </xf>
    <xf numFmtId="0" fontId="39" fillId="56" borderId="29" xfId="0" applyFont="1" applyFill="1" applyBorder="1" applyAlignment="1" applyProtection="1">
      <alignment horizontal="center" vertical="center"/>
      <protection hidden="1"/>
    </xf>
    <xf numFmtId="0" fontId="25" fillId="56" borderId="25" xfId="0" applyFont="1" applyFill="1" applyBorder="1" applyAlignment="1" applyProtection="1">
      <alignment vertical="center"/>
      <protection hidden="1"/>
    </xf>
    <xf numFmtId="3" fontId="36" fillId="56" borderId="25" xfId="0" applyNumberFormat="1" applyFont="1" applyFill="1" applyBorder="1" applyAlignment="1" applyProtection="1">
      <alignment vertical="center"/>
      <protection hidden="1"/>
    </xf>
    <xf numFmtId="0" fontId="25" fillId="56" borderId="25" xfId="0" applyFont="1" applyFill="1" applyBorder="1" applyAlignment="1" applyProtection="1">
      <alignment horizontal="left" vertical="center"/>
      <protection hidden="1"/>
    </xf>
    <xf numFmtId="0" fontId="44" fillId="56" borderId="25" xfId="0" applyFont="1" applyFill="1" applyBorder="1" applyAlignment="1" applyProtection="1">
      <alignment vertical="center"/>
      <protection hidden="1"/>
    </xf>
    <xf numFmtId="0" fontId="44" fillId="56" borderId="40" xfId="0" applyFont="1" applyFill="1" applyBorder="1" applyAlignment="1" applyProtection="1">
      <alignment vertical="center"/>
      <protection hidden="1"/>
    </xf>
    <xf numFmtId="3" fontId="31" fillId="56" borderId="10" xfId="0" applyNumberFormat="1" applyFont="1" applyFill="1" applyBorder="1" applyAlignment="1" applyProtection="1">
      <alignment horizontal="center" vertical="center"/>
      <protection hidden="1"/>
    </xf>
    <xf numFmtId="4" fontId="31" fillId="56" borderId="10" xfId="0" applyNumberFormat="1" applyFont="1" applyFill="1" applyBorder="1" applyAlignment="1" applyProtection="1">
      <alignment horizontal="center" vertical="center"/>
      <protection hidden="1"/>
    </xf>
    <xf numFmtId="3" fontId="31" fillId="56" borderId="43" xfId="0" applyNumberFormat="1" applyFont="1" applyFill="1" applyBorder="1" applyAlignment="1" applyProtection="1">
      <alignment horizontal="center" vertical="center"/>
      <protection hidden="1"/>
    </xf>
    <xf numFmtId="0" fontId="26" fillId="56" borderId="109" xfId="0" applyFont="1" applyFill="1" applyBorder="1" applyAlignment="1" applyProtection="1">
      <alignment horizontal="center" vertical="center"/>
      <protection hidden="1"/>
    </xf>
    <xf numFmtId="0" fontId="26" fillId="56" borderId="10" xfId="0" applyFont="1" applyFill="1" applyBorder="1" applyAlignment="1" applyProtection="1">
      <alignment horizontal="center" vertical="center"/>
      <protection hidden="1"/>
    </xf>
    <xf numFmtId="0" fontId="26" fillId="56" borderId="21" xfId="0" applyFont="1" applyFill="1" applyBorder="1" applyAlignment="1" applyProtection="1">
      <alignment horizontal="center" vertical="center"/>
      <protection hidden="1"/>
    </xf>
    <xf numFmtId="1" fontId="26" fillId="56" borderId="110" xfId="0" applyNumberFormat="1" applyFont="1" applyFill="1" applyBorder="1" applyAlignment="1" applyProtection="1">
      <alignment horizontal="center" vertical="center"/>
      <protection hidden="1"/>
    </xf>
    <xf numFmtId="1" fontId="26" fillId="56" borderId="85" xfId="0" applyNumberFormat="1" applyFont="1" applyFill="1" applyBorder="1" applyAlignment="1" applyProtection="1">
      <alignment horizontal="center" vertical="center"/>
      <protection hidden="1"/>
    </xf>
    <xf numFmtId="0" fontId="25" fillId="56" borderId="40" xfId="0" applyFont="1" applyFill="1" applyBorder="1" applyAlignment="1" applyProtection="1">
      <alignment vertical="center"/>
      <protection hidden="1"/>
    </xf>
    <xf numFmtId="0" fontId="25" fillId="59" borderId="27" xfId="0" applyFont="1" applyFill="1" applyBorder="1" applyAlignment="1" applyProtection="1">
      <alignment vertical="center"/>
      <protection hidden="1"/>
    </xf>
    <xf numFmtId="0" fontId="44" fillId="59" borderId="27" xfId="0" applyFont="1" applyFill="1" applyBorder="1" applyAlignment="1" applyProtection="1">
      <alignment vertical="center"/>
      <protection hidden="1"/>
    </xf>
    <xf numFmtId="0" fontId="39" fillId="59" borderId="29" xfId="0" applyFont="1" applyFill="1" applyBorder="1" applyAlignment="1" applyProtection="1">
      <alignment horizontal="center" vertical="center"/>
      <protection hidden="1"/>
    </xf>
    <xf numFmtId="0" fontId="25" fillId="59" borderId="25" xfId="0" applyFont="1" applyFill="1" applyBorder="1" applyAlignment="1" applyProtection="1">
      <alignment vertical="center"/>
      <protection hidden="1"/>
    </xf>
    <xf numFmtId="3" fontId="36" fillId="59" borderId="25" xfId="0" applyNumberFormat="1" applyFont="1" applyFill="1" applyBorder="1" applyAlignment="1" applyProtection="1">
      <alignment vertical="center"/>
      <protection hidden="1"/>
    </xf>
    <xf numFmtId="0" fontId="25" fillId="59" borderId="25" xfId="0" applyFont="1" applyFill="1" applyBorder="1" applyAlignment="1" applyProtection="1">
      <alignment horizontal="left" vertical="center"/>
      <protection hidden="1"/>
    </xf>
    <xf numFmtId="0" fontId="44" fillId="59" borderId="25" xfId="0" applyFont="1" applyFill="1" applyBorder="1" applyAlignment="1" applyProtection="1">
      <alignment vertical="center"/>
      <protection hidden="1"/>
    </xf>
    <xf numFmtId="0" fontId="44" fillId="59" borderId="40" xfId="0" applyFont="1" applyFill="1" applyBorder="1" applyAlignment="1" applyProtection="1">
      <alignment vertical="center"/>
      <protection hidden="1"/>
    </xf>
    <xf numFmtId="3" fontId="31" fillId="59" borderId="10" xfId="0" applyNumberFormat="1" applyFont="1" applyFill="1" applyBorder="1" applyAlignment="1" applyProtection="1">
      <alignment horizontal="center" vertical="center"/>
      <protection hidden="1"/>
    </xf>
    <xf numFmtId="4" fontId="31" fillId="59" borderId="10" xfId="0" applyNumberFormat="1" applyFont="1" applyFill="1" applyBorder="1" applyAlignment="1" applyProtection="1">
      <alignment horizontal="center" vertical="center"/>
      <protection hidden="1"/>
    </xf>
    <xf numFmtId="3" fontId="31" fillId="59" borderId="43" xfId="0" applyNumberFormat="1" applyFont="1" applyFill="1" applyBorder="1" applyAlignment="1" applyProtection="1">
      <alignment horizontal="center" vertical="center"/>
      <protection hidden="1"/>
    </xf>
    <xf numFmtId="0" fontId="26" fillId="59" borderId="43" xfId="0" applyFont="1" applyFill="1" applyBorder="1" applyAlignment="1" applyProtection="1">
      <alignment horizontal="center" vertical="center"/>
      <protection hidden="1"/>
    </xf>
    <xf numFmtId="0" fontId="26" fillId="59" borderId="10" xfId="0" applyFont="1" applyFill="1" applyBorder="1" applyAlignment="1" applyProtection="1">
      <alignment horizontal="center" vertical="center"/>
      <protection hidden="1"/>
    </xf>
    <xf numFmtId="0" fontId="26" fillId="59" borderId="21" xfId="0" applyFont="1" applyFill="1" applyBorder="1" applyAlignment="1" applyProtection="1">
      <alignment horizontal="center" vertical="center"/>
      <protection hidden="1"/>
    </xf>
    <xf numFmtId="1" fontId="26" fillId="59" borderId="110" xfId="0" applyNumberFormat="1" applyFont="1" applyFill="1" applyBorder="1" applyAlignment="1" applyProtection="1">
      <alignment horizontal="center" vertical="center"/>
      <protection hidden="1"/>
    </xf>
    <xf numFmtId="1" fontId="26" fillId="59" borderId="85" xfId="0" applyNumberFormat="1" applyFont="1" applyFill="1" applyBorder="1" applyAlignment="1" applyProtection="1">
      <alignment horizontal="center" vertical="center"/>
      <protection hidden="1"/>
    </xf>
    <xf numFmtId="0" fontId="25" fillId="59" borderId="40" xfId="0" applyFont="1" applyFill="1" applyBorder="1" applyAlignment="1" applyProtection="1">
      <alignment vertical="center"/>
      <protection hidden="1"/>
    </xf>
    <xf numFmtId="3" fontId="31" fillId="55" borderId="10" xfId="0" applyNumberFormat="1" applyFont="1" applyFill="1" applyBorder="1" applyAlignment="1" applyProtection="1">
      <alignment horizontal="center" vertical="center"/>
      <protection hidden="1"/>
    </xf>
    <xf numFmtId="4" fontId="31" fillId="55" borderId="10" xfId="0" applyNumberFormat="1" applyFont="1" applyFill="1" applyBorder="1" applyAlignment="1" applyProtection="1">
      <alignment horizontal="center" vertical="center"/>
      <protection hidden="1"/>
    </xf>
    <xf numFmtId="3" fontId="31" fillId="55" borderId="43" xfId="0" applyNumberFormat="1" applyFont="1" applyFill="1" applyBorder="1" applyAlignment="1" applyProtection="1">
      <alignment horizontal="center" vertical="center"/>
      <protection hidden="1"/>
    </xf>
    <xf numFmtId="0" fontId="26" fillId="55" borderId="109" xfId="0" applyFont="1" applyFill="1" applyBorder="1" applyAlignment="1" applyProtection="1">
      <alignment horizontal="center" vertical="center"/>
      <protection hidden="1"/>
    </xf>
    <xf numFmtId="0" fontId="26" fillId="55" borderId="10" xfId="0" applyFont="1" applyFill="1" applyBorder="1" applyAlignment="1" applyProtection="1">
      <alignment horizontal="center" vertical="center"/>
      <protection hidden="1"/>
    </xf>
    <xf numFmtId="0" fontId="26" fillId="55" borderId="21" xfId="0" applyFont="1" applyFill="1" applyBorder="1" applyAlignment="1" applyProtection="1">
      <alignment horizontal="center" vertical="center"/>
      <protection hidden="1"/>
    </xf>
    <xf numFmtId="1" fontId="26" fillId="55" borderId="110" xfId="0" applyNumberFormat="1" applyFont="1" applyFill="1" applyBorder="1" applyAlignment="1" applyProtection="1">
      <alignment horizontal="center" vertical="center"/>
      <protection hidden="1"/>
    </xf>
    <xf numFmtId="1" fontId="26" fillId="55" borderId="85" xfId="0" applyNumberFormat="1" applyFont="1" applyFill="1" applyBorder="1" applyAlignment="1" applyProtection="1">
      <alignment horizontal="center" vertical="center"/>
      <protection hidden="1"/>
    </xf>
    <xf numFmtId="0" fontId="25" fillId="55" borderId="29" xfId="0" applyFont="1" applyFill="1" applyBorder="1" applyAlignment="1" applyProtection="1">
      <alignment horizontal="left" vertical="center"/>
      <protection hidden="1"/>
    </xf>
    <xf numFmtId="0" fontId="25" fillId="55" borderId="40" xfId="0" applyFont="1" applyFill="1" applyBorder="1" applyAlignment="1" applyProtection="1">
      <alignment vertical="center"/>
      <protection hidden="1"/>
    </xf>
    <xf numFmtId="3" fontId="31" fillId="58" borderId="10" xfId="0" applyNumberFormat="1" applyFont="1" applyFill="1" applyBorder="1" applyAlignment="1" applyProtection="1">
      <alignment horizontal="center" vertical="center"/>
      <protection hidden="1"/>
    </xf>
    <xf numFmtId="4" fontId="31" fillId="58" borderId="10" xfId="0" applyNumberFormat="1" applyFont="1" applyFill="1" applyBorder="1" applyAlignment="1" applyProtection="1">
      <alignment horizontal="center" vertical="center"/>
      <protection hidden="1"/>
    </xf>
    <xf numFmtId="3" fontId="31" fillId="58" borderId="43" xfId="0" applyNumberFormat="1" applyFont="1" applyFill="1" applyBorder="1" applyAlignment="1" applyProtection="1">
      <alignment horizontal="center" vertical="center"/>
      <protection hidden="1"/>
    </xf>
    <xf numFmtId="0" fontId="26" fillId="58" borderId="109" xfId="0" applyFont="1" applyFill="1" applyBorder="1" applyAlignment="1" applyProtection="1">
      <alignment horizontal="center" vertical="center"/>
      <protection hidden="1"/>
    </xf>
    <xf numFmtId="0" fontId="26" fillId="58" borderId="10" xfId="0" applyFont="1" applyFill="1" applyBorder="1" applyAlignment="1" applyProtection="1">
      <alignment horizontal="center" vertical="center"/>
      <protection hidden="1"/>
    </xf>
    <xf numFmtId="0" fontId="26" fillId="58" borderId="21" xfId="0" applyFont="1" applyFill="1" applyBorder="1" applyAlignment="1" applyProtection="1">
      <alignment horizontal="center" vertical="center"/>
      <protection hidden="1"/>
    </xf>
    <xf numFmtId="1" fontId="26" fillId="58" borderId="110" xfId="0" applyNumberFormat="1" applyFont="1" applyFill="1" applyBorder="1" applyAlignment="1" applyProtection="1">
      <alignment horizontal="center" vertical="center"/>
      <protection hidden="1"/>
    </xf>
    <xf numFmtId="1" fontId="26" fillId="58" borderId="85" xfId="0" applyNumberFormat="1" applyFont="1" applyFill="1" applyBorder="1" applyAlignment="1" applyProtection="1">
      <alignment horizontal="center" vertical="center"/>
      <protection hidden="1"/>
    </xf>
    <xf numFmtId="0" fontId="25" fillId="58" borderId="29" xfId="0" applyFont="1" applyFill="1" applyBorder="1" applyAlignment="1" applyProtection="1">
      <alignment horizontal="left" vertical="center"/>
      <protection hidden="1"/>
    </xf>
    <xf numFmtId="0" fontId="25" fillId="58" borderId="40" xfId="0" applyFont="1" applyFill="1" applyBorder="1" applyAlignment="1" applyProtection="1">
      <alignment vertical="center"/>
      <protection hidden="1"/>
    </xf>
    <xf numFmtId="0" fontId="25" fillId="36" borderId="20" xfId="0" applyFont="1" applyFill="1" applyBorder="1" applyAlignment="1" applyProtection="1">
      <alignment horizontal="left" vertical="center"/>
      <protection hidden="1"/>
    </xf>
    <xf numFmtId="49" fontId="0" fillId="36" borderId="13" xfId="0" applyNumberFormat="1" applyFill="1" applyBorder="1" applyAlignment="1" applyProtection="1">
      <alignment horizontal="left" vertical="center"/>
      <protection hidden="1"/>
    </xf>
    <xf numFmtId="49" fontId="0" fillId="42" borderId="13" xfId="0" applyNumberFormat="1" applyFill="1" applyBorder="1" applyAlignment="1" applyProtection="1">
      <alignment horizontal="center" vertical="top"/>
      <protection hidden="1"/>
    </xf>
    <xf numFmtId="3" fontId="44" fillId="36" borderId="0" xfId="0" applyNumberFormat="1" applyFont="1" applyFill="1" applyBorder="1" applyAlignment="1" applyProtection="1">
      <alignment vertical="top"/>
      <protection hidden="1"/>
    </xf>
    <xf numFmtId="0" fontId="44" fillId="34" borderId="0" xfId="0" applyFont="1" applyFill="1" applyAlignment="1" applyProtection="1">
      <alignment vertical="top"/>
      <protection hidden="1"/>
    </xf>
    <xf numFmtId="0" fontId="25" fillId="34" borderId="0" xfId="0" applyFont="1" applyFill="1" applyBorder="1" applyAlignment="1" applyProtection="1">
      <alignment vertical="top"/>
      <protection hidden="1"/>
    </xf>
    <xf numFmtId="3" fontId="46" fillId="42" borderId="0" xfId="0" applyNumberFormat="1" applyFont="1" applyFill="1" applyBorder="1" applyAlignment="1" applyProtection="1">
      <alignment vertical="center"/>
      <protection hidden="1"/>
    </xf>
    <xf numFmtId="0" fontId="46" fillId="42" borderId="0" xfId="0" applyFont="1" applyFill="1" applyAlignment="1" applyProtection="1">
      <alignment horizontal="center" vertical="center"/>
      <protection hidden="1"/>
    </xf>
    <xf numFmtId="0" fontId="46" fillId="42" borderId="0" xfId="0" applyFont="1" applyFill="1" applyBorder="1" applyAlignment="1" applyProtection="1">
      <alignment horizontal="center" vertical="center"/>
      <protection hidden="1"/>
    </xf>
    <xf numFmtId="3" fontId="46" fillId="39" borderId="0" xfId="0" applyNumberFormat="1" applyFont="1" applyFill="1" applyBorder="1" applyAlignment="1" applyProtection="1">
      <alignment vertical="center"/>
      <protection hidden="1"/>
    </xf>
    <xf numFmtId="0" fontId="46" fillId="39" borderId="0" xfId="0" applyFont="1" applyFill="1" applyAlignment="1" applyProtection="1">
      <alignment horizontal="center" vertical="center"/>
      <protection hidden="1"/>
    </xf>
    <xf numFmtId="0" fontId="46" fillId="39" borderId="0" xfId="0" applyFont="1" applyFill="1" applyBorder="1" applyAlignment="1" applyProtection="1">
      <alignment horizontal="center" vertical="center"/>
      <protection hidden="1"/>
    </xf>
    <xf numFmtId="3" fontId="46" fillId="43" borderId="0" xfId="0" applyNumberFormat="1" applyFont="1" applyFill="1" applyBorder="1" applyAlignment="1" applyProtection="1">
      <alignment vertical="center"/>
      <protection hidden="1"/>
    </xf>
    <xf numFmtId="0" fontId="46" fillId="43" borderId="0" xfId="0" applyFont="1" applyFill="1" applyAlignment="1" applyProtection="1">
      <alignment horizontal="center" vertical="center"/>
      <protection hidden="1"/>
    </xf>
    <xf numFmtId="0" fontId="46" fillId="43" borderId="0" xfId="0" applyFont="1" applyFill="1" applyBorder="1" applyAlignment="1" applyProtection="1">
      <alignment horizontal="center" vertical="center"/>
      <protection hidden="1"/>
    </xf>
    <xf numFmtId="3" fontId="46" fillId="38" borderId="0" xfId="0" applyNumberFormat="1" applyFont="1" applyFill="1" applyBorder="1" applyAlignment="1" applyProtection="1">
      <alignment vertical="center"/>
      <protection hidden="1"/>
    </xf>
    <xf numFmtId="0" fontId="46" fillId="38" borderId="0" xfId="0" applyFont="1" applyFill="1" applyAlignment="1" applyProtection="1">
      <alignment horizontal="center" vertical="center"/>
      <protection hidden="1"/>
    </xf>
    <xf numFmtId="0" fontId="46" fillId="38" borderId="0" xfId="0" applyFont="1" applyFill="1" applyBorder="1" applyAlignment="1" applyProtection="1">
      <alignment horizontal="center" vertical="center"/>
      <protection hidden="1"/>
    </xf>
    <xf numFmtId="3" fontId="46" fillId="40" borderId="0" xfId="0" applyNumberFormat="1" applyFont="1" applyFill="1" applyBorder="1" applyAlignment="1" applyProtection="1">
      <alignment vertical="center"/>
      <protection hidden="1"/>
    </xf>
    <xf numFmtId="0" fontId="46" fillId="40" borderId="0" xfId="0" applyFont="1" applyFill="1" applyAlignment="1" applyProtection="1">
      <alignment horizontal="center" vertical="center"/>
      <protection hidden="1"/>
    </xf>
    <xf numFmtId="0" fontId="46" fillId="40" borderId="0" xfId="0" applyFont="1" applyFill="1" applyBorder="1" applyAlignment="1" applyProtection="1">
      <alignment horizontal="center" vertical="center"/>
      <protection hidden="1"/>
    </xf>
    <xf numFmtId="0" fontId="25" fillId="34" borderId="0" xfId="0" applyFont="1" applyFill="1" applyAlignment="1" applyProtection="1">
      <alignment horizontal="right"/>
      <protection hidden="1"/>
    </xf>
    <xf numFmtId="49" fontId="0" fillId="38" borderId="13" xfId="0" applyNumberFormat="1" applyFill="1" applyBorder="1" applyAlignment="1" applyProtection="1">
      <alignment horizontal="center" vertical="top"/>
      <protection hidden="1"/>
    </xf>
    <xf numFmtId="0" fontId="25" fillId="59" borderId="0" xfId="0" applyFont="1" applyFill="1" applyBorder="1" applyAlignment="1" applyProtection="1">
      <alignment vertical="center"/>
      <protection hidden="1"/>
    </xf>
    <xf numFmtId="0" fontId="25" fillId="58" borderId="0" xfId="0" applyFont="1" applyFill="1" applyBorder="1" applyAlignment="1" applyProtection="1">
      <alignment vertical="center"/>
      <protection hidden="1"/>
    </xf>
    <xf numFmtId="0" fontId="25" fillId="55" borderId="0" xfId="0" applyFont="1" applyFill="1" applyBorder="1" applyAlignment="1" applyProtection="1">
      <alignment vertical="center"/>
      <protection hidden="1"/>
    </xf>
    <xf numFmtId="0" fontId="25" fillId="56" borderId="0" xfId="0" applyFont="1" applyFill="1" applyBorder="1" applyAlignment="1" applyProtection="1">
      <alignment vertical="center"/>
      <protection hidden="1"/>
    </xf>
    <xf numFmtId="0" fontId="25" fillId="39" borderId="20" xfId="0" applyFont="1" applyFill="1" applyBorder="1" applyAlignment="1" applyProtection="1">
      <alignment horizontal="left" vertical="center"/>
      <protection hidden="1"/>
    </xf>
    <xf numFmtId="0" fontId="25" fillId="42" borderId="20" xfId="0" applyFont="1" applyFill="1" applyBorder="1" applyAlignment="1" applyProtection="1">
      <alignment horizontal="left" vertical="center"/>
      <protection hidden="1"/>
    </xf>
    <xf numFmtId="0" fontId="25" fillId="43" borderId="20" xfId="0" applyFont="1" applyFill="1" applyBorder="1" applyAlignment="1" applyProtection="1">
      <alignment horizontal="left" vertical="center"/>
      <protection hidden="1"/>
    </xf>
    <xf numFmtId="0" fontId="25" fillId="38" borderId="20" xfId="0" applyFont="1" applyFill="1" applyBorder="1" applyAlignment="1" applyProtection="1">
      <alignment horizontal="left" vertical="center"/>
      <protection hidden="1"/>
    </xf>
    <xf numFmtId="49" fontId="0" fillId="39" borderId="13" xfId="0" applyNumberFormat="1" applyFill="1" applyBorder="1" applyAlignment="1" applyProtection="1">
      <alignment horizontal="left" vertical="center"/>
      <protection hidden="1"/>
    </xf>
    <xf numFmtId="49" fontId="0" fillId="42" borderId="13" xfId="0" applyNumberFormat="1" applyFill="1" applyBorder="1" applyAlignment="1" applyProtection="1">
      <alignment horizontal="left" vertical="center"/>
      <protection hidden="1"/>
    </xf>
    <xf numFmtId="49" fontId="0" fillId="43" borderId="13" xfId="0" applyNumberFormat="1" applyFill="1" applyBorder="1" applyAlignment="1" applyProtection="1">
      <alignment horizontal="left" vertical="center"/>
      <protection hidden="1"/>
    </xf>
    <xf numFmtId="49" fontId="0" fillId="38" borderId="13" xfId="0" applyNumberFormat="1" applyFill="1" applyBorder="1" applyAlignment="1" applyProtection="1">
      <alignment horizontal="left" vertical="center"/>
      <protection hidden="1"/>
    </xf>
    <xf numFmtId="0" fontId="25" fillId="40" borderId="0" xfId="0" applyFont="1" applyFill="1" applyBorder="1" applyAlignment="1" applyProtection="1">
      <alignment horizontal="left" vertical="center" wrapText="1"/>
      <protection hidden="1"/>
    </xf>
    <xf numFmtId="0" fontId="25" fillId="40" borderId="0" xfId="0" applyFont="1" applyFill="1" applyBorder="1" applyAlignment="1" applyProtection="1">
      <alignment horizontal="left" vertical="center"/>
      <protection hidden="1"/>
    </xf>
    <xf numFmtId="0" fontId="25" fillId="40" borderId="78" xfId="0" applyFont="1" applyFill="1" applyBorder="1" applyAlignment="1" applyProtection="1">
      <alignment horizontal="left" vertical="center"/>
      <protection hidden="1"/>
    </xf>
    <xf numFmtId="0" fontId="25" fillId="40" borderId="17" xfId="0" applyFont="1" applyFill="1" applyBorder="1" applyAlignment="1" applyProtection="1">
      <alignment horizontal="left" vertical="center"/>
      <protection hidden="1"/>
    </xf>
    <xf numFmtId="0" fontId="25" fillId="40" borderId="53" xfId="0" applyFont="1" applyFill="1" applyBorder="1" applyAlignment="1" applyProtection="1">
      <alignment horizontal="left" vertical="center"/>
      <protection hidden="1"/>
    </xf>
    <xf numFmtId="0" fontId="25" fillId="40" borderId="20" xfId="0" applyFont="1" applyFill="1" applyBorder="1" applyAlignment="1" applyProtection="1">
      <alignment horizontal="left" vertical="center"/>
      <protection hidden="1"/>
    </xf>
    <xf numFmtId="0" fontId="25" fillId="40" borderId="39" xfId="0" applyFont="1" applyFill="1" applyBorder="1" applyAlignment="1" applyProtection="1">
      <alignment horizontal="left" vertical="center"/>
      <protection hidden="1"/>
    </xf>
    <xf numFmtId="49" fontId="0" fillId="40" borderId="55" xfId="0" applyNumberFormat="1" applyFill="1" applyBorder="1" applyAlignment="1" applyProtection="1">
      <alignment horizontal="left" vertical="center"/>
      <protection hidden="1"/>
    </xf>
    <xf numFmtId="0" fontId="25" fillId="40" borderId="16" xfId="0" applyFont="1" applyFill="1" applyBorder="1" applyAlignment="1" applyProtection="1">
      <alignment horizontal="left" vertical="center"/>
      <protection hidden="1"/>
    </xf>
    <xf numFmtId="0" fontId="25" fillId="40" borderId="38" xfId="0" applyFont="1" applyFill="1" applyBorder="1" applyAlignment="1" applyProtection="1">
      <alignment horizontal="left" vertical="center"/>
      <protection hidden="1"/>
    </xf>
    <xf numFmtId="49" fontId="0" fillId="40" borderId="13" xfId="0" applyNumberFormat="1" applyFill="1" applyBorder="1" applyAlignment="1" applyProtection="1">
      <alignment horizontal="left" vertical="center"/>
      <protection hidden="1"/>
    </xf>
    <xf numFmtId="0" fontId="44" fillId="0" borderId="16" xfId="0" applyFont="1" applyBorder="1" applyAlignment="1" applyProtection="1">
      <alignment horizontal="center" vertical="center"/>
      <protection hidden="1"/>
    </xf>
    <xf numFmtId="0" fontId="22" fillId="33" borderId="0" xfId="0" applyFont="1" applyFill="1" applyProtection="1">
      <protection hidden="1"/>
    </xf>
    <xf numFmtId="0" fontId="22" fillId="33" borderId="0" xfId="0" applyFont="1" applyFill="1" applyAlignment="1" applyProtection="1">
      <alignment horizontal="center" vertical="top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26" fillId="33" borderId="71" xfId="0" applyFont="1" applyFill="1" applyBorder="1" applyAlignment="1" applyProtection="1">
      <alignment horizontal="center" vertical="center"/>
      <protection hidden="1"/>
    </xf>
    <xf numFmtId="0" fontId="26" fillId="33" borderId="72" xfId="0" applyFont="1" applyFill="1" applyBorder="1" applyAlignment="1" applyProtection="1">
      <alignment horizontal="center" vertical="center"/>
      <protection hidden="1"/>
    </xf>
    <xf numFmtId="0" fontId="26" fillId="33" borderId="73" xfId="0" applyFont="1" applyFill="1" applyBorder="1" applyAlignment="1" applyProtection="1">
      <alignment horizontal="center" vertical="center"/>
      <protection hidden="1"/>
    </xf>
    <xf numFmtId="0" fontId="22" fillId="33" borderId="48" xfId="0" applyFont="1" applyFill="1" applyBorder="1" applyProtection="1">
      <protection hidden="1"/>
    </xf>
    <xf numFmtId="0" fontId="22" fillId="33" borderId="53" xfId="0" applyFont="1" applyFill="1" applyBorder="1" applyProtection="1">
      <protection hidden="1"/>
    </xf>
    <xf numFmtId="0" fontId="22" fillId="33" borderId="47" xfId="0" applyFont="1" applyFill="1" applyBorder="1" applyProtection="1">
      <protection hidden="1"/>
    </xf>
    <xf numFmtId="0" fontId="22" fillId="33" borderId="0" xfId="0" applyFont="1" applyFill="1" applyBorder="1" applyProtection="1">
      <protection hidden="1"/>
    </xf>
    <xf numFmtId="0" fontId="22" fillId="33" borderId="54" xfId="0" applyFont="1" applyFill="1" applyBorder="1" applyProtection="1">
      <protection hidden="1"/>
    </xf>
    <xf numFmtId="0" fontId="22" fillId="33" borderId="15" xfId="0" applyFont="1" applyFill="1" applyBorder="1" applyProtection="1">
      <protection hidden="1"/>
    </xf>
    <xf numFmtId="0" fontId="22" fillId="33" borderId="20" xfId="0" applyFont="1" applyFill="1" applyBorder="1" applyProtection="1">
      <protection hidden="1"/>
    </xf>
    <xf numFmtId="0" fontId="22" fillId="33" borderId="55" xfId="0" applyFont="1" applyFill="1" applyBorder="1" applyProtection="1">
      <protection hidden="1"/>
    </xf>
    <xf numFmtId="0" fontId="22" fillId="33" borderId="17" xfId="0" applyFont="1" applyFill="1" applyBorder="1" applyProtection="1">
      <protection hidden="1"/>
    </xf>
    <xf numFmtId="0" fontId="0" fillId="33" borderId="0" xfId="0" applyFill="1" applyProtection="1">
      <protection hidden="1"/>
    </xf>
    <xf numFmtId="0" fontId="26" fillId="58" borderId="28" xfId="0" applyFont="1" applyFill="1" applyBorder="1" applyAlignment="1" applyProtection="1">
      <alignment horizontal="right"/>
      <protection hidden="1"/>
    </xf>
    <xf numFmtId="0" fontId="26" fillId="55" borderId="28" xfId="0" applyFont="1" applyFill="1" applyBorder="1" applyAlignment="1" applyProtection="1">
      <alignment horizontal="right"/>
      <protection hidden="1"/>
    </xf>
    <xf numFmtId="0" fontId="26" fillId="59" borderId="28" xfId="0" applyFont="1" applyFill="1" applyBorder="1" applyAlignment="1" applyProtection="1">
      <alignment horizontal="right"/>
      <protection hidden="1"/>
    </xf>
    <xf numFmtId="0" fontId="26" fillId="56" borderId="28" xfId="0" applyFont="1" applyFill="1" applyBorder="1" applyAlignment="1" applyProtection="1">
      <alignment horizontal="right"/>
      <protection hidden="1"/>
    </xf>
    <xf numFmtId="0" fontId="26" fillId="57" borderId="28" xfId="0" applyFont="1" applyFill="1" applyBorder="1" applyAlignment="1" applyProtection="1">
      <alignment horizontal="right"/>
      <protection hidden="1"/>
    </xf>
    <xf numFmtId="0" fontId="26" fillId="54" borderId="28" xfId="0" applyFont="1" applyFill="1" applyBorder="1" applyAlignment="1" applyProtection="1">
      <alignment horizontal="right"/>
      <protection hidden="1"/>
    </xf>
    <xf numFmtId="0" fontId="52" fillId="58" borderId="26" xfId="0" applyFont="1" applyFill="1" applyBorder="1" applyAlignment="1" applyProtection="1">
      <alignment horizontal="center" vertical="center"/>
      <protection hidden="1"/>
    </xf>
    <xf numFmtId="0" fontId="53" fillId="58" borderId="27" xfId="0" applyFont="1" applyFill="1" applyBorder="1" applyAlignment="1" applyProtection="1">
      <alignment vertical="center"/>
      <protection hidden="1"/>
    </xf>
    <xf numFmtId="164" fontId="53" fillId="58" borderId="27" xfId="0" applyNumberFormat="1" applyFont="1" applyFill="1" applyBorder="1" applyAlignment="1" applyProtection="1">
      <alignment horizontal="left" vertical="center"/>
      <protection hidden="1"/>
    </xf>
    <xf numFmtId="0" fontId="52" fillId="58" borderId="29" xfId="0" applyFont="1" applyFill="1" applyBorder="1" applyAlignment="1" applyProtection="1">
      <alignment horizontal="center" vertical="center"/>
      <protection hidden="1"/>
    </xf>
    <xf numFmtId="0" fontId="53" fillId="58" borderId="25" xfId="0" applyFont="1" applyFill="1" applyBorder="1" applyAlignment="1" applyProtection="1">
      <alignment vertical="center"/>
      <protection hidden="1"/>
    </xf>
    <xf numFmtId="3" fontId="53" fillId="58" borderId="25" xfId="0" applyNumberFormat="1" applyFont="1" applyFill="1" applyBorder="1" applyAlignment="1" applyProtection="1">
      <alignment vertical="center"/>
      <protection hidden="1"/>
    </xf>
    <xf numFmtId="0" fontId="53" fillId="58" borderId="25" xfId="0" applyFont="1" applyFill="1" applyBorder="1" applyAlignment="1" applyProtection="1">
      <alignment horizontal="left" vertical="center"/>
      <protection hidden="1"/>
    </xf>
    <xf numFmtId="0" fontId="48" fillId="55" borderId="26" xfId="0" applyFont="1" applyFill="1" applyBorder="1" applyAlignment="1" applyProtection="1">
      <alignment horizontal="center" vertical="center"/>
      <protection hidden="1"/>
    </xf>
    <xf numFmtId="0" fontId="49" fillId="55" borderId="27" xfId="0" applyFont="1" applyFill="1" applyBorder="1" applyAlignment="1" applyProtection="1">
      <alignment vertical="center"/>
      <protection hidden="1"/>
    </xf>
    <xf numFmtId="164" fontId="49" fillId="55" borderId="27" xfId="0" applyNumberFormat="1" applyFont="1" applyFill="1" applyBorder="1" applyAlignment="1" applyProtection="1">
      <alignment horizontal="left" vertical="center"/>
      <protection hidden="1"/>
    </xf>
    <xf numFmtId="0" fontId="48" fillId="55" borderId="29" xfId="0" applyFont="1" applyFill="1" applyBorder="1" applyAlignment="1" applyProtection="1">
      <alignment horizontal="center" vertical="center"/>
      <protection hidden="1"/>
    </xf>
    <xf numFmtId="0" fontId="49" fillId="55" borderId="25" xfId="0" applyFont="1" applyFill="1" applyBorder="1" applyAlignment="1" applyProtection="1">
      <alignment vertical="center"/>
      <protection hidden="1"/>
    </xf>
    <xf numFmtId="3" fontId="49" fillId="55" borderId="25" xfId="0" applyNumberFormat="1" applyFont="1" applyFill="1" applyBorder="1" applyAlignment="1" applyProtection="1">
      <alignment vertical="center"/>
      <protection hidden="1"/>
    </xf>
    <xf numFmtId="0" fontId="49" fillId="55" borderId="25" xfId="0" applyFont="1" applyFill="1" applyBorder="1" applyAlignment="1" applyProtection="1">
      <alignment horizontal="left" vertical="center"/>
      <protection hidden="1"/>
    </xf>
    <xf numFmtId="0" fontId="56" fillId="59" borderId="26" xfId="0" applyFont="1" applyFill="1" applyBorder="1" applyAlignment="1" applyProtection="1">
      <alignment horizontal="center" vertical="center"/>
      <protection hidden="1"/>
    </xf>
    <xf numFmtId="0" fontId="57" fillId="59" borderId="27" xfId="0" applyFont="1" applyFill="1" applyBorder="1" applyAlignment="1" applyProtection="1">
      <alignment vertical="center"/>
      <protection hidden="1"/>
    </xf>
    <xf numFmtId="164" fontId="57" fillId="59" borderId="27" xfId="0" applyNumberFormat="1" applyFont="1" applyFill="1" applyBorder="1" applyAlignment="1" applyProtection="1">
      <alignment horizontal="left" vertical="center"/>
      <protection hidden="1"/>
    </xf>
    <xf numFmtId="0" fontId="50" fillId="56" borderId="26" xfId="0" applyFont="1" applyFill="1" applyBorder="1" applyAlignment="1" applyProtection="1">
      <alignment horizontal="center" vertical="center"/>
      <protection hidden="1"/>
    </xf>
    <xf numFmtId="0" fontId="51" fillId="56" borderId="27" xfId="0" applyFont="1" applyFill="1" applyBorder="1" applyAlignment="1" applyProtection="1">
      <alignment vertical="center"/>
      <protection hidden="1"/>
    </xf>
    <xf numFmtId="164" fontId="51" fillId="56" borderId="27" xfId="0" applyNumberFormat="1" applyFont="1" applyFill="1" applyBorder="1" applyAlignment="1" applyProtection="1">
      <alignment horizontal="left" vertical="center"/>
      <protection hidden="1"/>
    </xf>
    <xf numFmtId="0" fontId="58" fillId="57" borderId="26" xfId="0" applyFont="1" applyFill="1" applyBorder="1" applyAlignment="1" applyProtection="1">
      <alignment horizontal="center" vertical="center"/>
      <protection hidden="1"/>
    </xf>
    <xf numFmtId="0" fontId="59" fillId="57" borderId="27" xfId="0" applyFont="1" applyFill="1" applyBorder="1" applyAlignment="1" applyProtection="1">
      <alignment vertical="center"/>
      <protection hidden="1"/>
    </xf>
    <xf numFmtId="164" fontId="59" fillId="57" borderId="27" xfId="0" applyNumberFormat="1" applyFont="1" applyFill="1" applyBorder="1" applyAlignment="1" applyProtection="1">
      <alignment horizontal="left" vertical="center"/>
      <protection hidden="1"/>
    </xf>
    <xf numFmtId="0" fontId="54" fillId="54" borderId="26" xfId="0" applyFont="1" applyFill="1" applyBorder="1" applyAlignment="1" applyProtection="1">
      <alignment horizontal="center" vertical="center"/>
      <protection hidden="1"/>
    </xf>
    <xf numFmtId="0" fontId="55" fillId="54" borderId="27" xfId="0" applyFont="1" applyFill="1" applyBorder="1" applyAlignment="1" applyProtection="1">
      <alignment vertical="center"/>
      <protection hidden="1"/>
    </xf>
    <xf numFmtId="164" fontId="55" fillId="54" borderId="27" xfId="0" applyNumberFormat="1" applyFont="1" applyFill="1" applyBorder="1" applyAlignment="1" applyProtection="1">
      <alignment horizontal="left" vertical="center"/>
      <protection hidden="1"/>
    </xf>
    <xf numFmtId="0" fontId="60" fillId="34" borderId="0" xfId="0" applyFont="1" applyFill="1" applyProtection="1">
      <protection hidden="1"/>
    </xf>
    <xf numFmtId="0" fontId="47" fillId="61" borderId="41" xfId="42" applyNumberFormat="1" applyFont="1" applyFill="1" applyBorder="1" applyAlignment="1" applyProtection="1">
      <alignment horizontal="center" vertical="center" wrapText="1"/>
      <protection hidden="1"/>
    </xf>
    <xf numFmtId="0" fontId="47" fillId="61" borderId="52" xfId="42" applyNumberFormat="1" applyFont="1" applyFill="1" applyBorder="1" applyAlignment="1" applyProtection="1">
      <alignment horizontal="center" vertical="center" wrapText="1"/>
      <protection hidden="1"/>
    </xf>
    <xf numFmtId="164" fontId="26" fillId="60" borderId="10" xfId="0" applyNumberFormat="1" applyFont="1" applyFill="1" applyBorder="1" applyAlignment="1" applyProtection="1">
      <alignment horizontal="center" vertical="center"/>
      <protection hidden="1"/>
    </xf>
    <xf numFmtId="164" fontId="25" fillId="62" borderId="45" xfId="0" applyNumberFormat="1" applyFont="1" applyFill="1" applyBorder="1" applyAlignment="1" applyProtection="1">
      <alignment horizontal="center" vertical="center"/>
      <protection hidden="1"/>
    </xf>
    <xf numFmtId="164" fontId="25" fillId="62" borderId="74" xfId="0" applyNumberFormat="1" applyFont="1" applyFill="1" applyBorder="1" applyAlignment="1" applyProtection="1">
      <alignment horizontal="center" vertical="center"/>
      <protection hidden="1"/>
    </xf>
    <xf numFmtId="164" fontId="25" fillId="62" borderId="46" xfId="0" applyNumberFormat="1" applyFont="1" applyFill="1" applyBorder="1" applyAlignment="1" applyProtection="1">
      <alignment horizontal="center" vertical="center"/>
      <protection hidden="1"/>
    </xf>
    <xf numFmtId="3" fontId="31" fillId="56" borderId="23" xfId="0" applyNumberFormat="1" applyFont="1" applyFill="1" applyBorder="1" applyAlignment="1" applyProtection="1">
      <alignment horizontal="center" vertical="center"/>
      <protection hidden="1"/>
    </xf>
    <xf numFmtId="0" fontId="25" fillId="56" borderId="43" xfId="0" applyFont="1" applyFill="1" applyBorder="1" applyAlignment="1" applyProtection="1">
      <alignment horizontal="left" vertical="center"/>
      <protection hidden="1"/>
    </xf>
    <xf numFmtId="0" fontId="26" fillId="56" borderId="26" xfId="0" applyFont="1" applyFill="1" applyBorder="1" applyAlignment="1" applyProtection="1">
      <alignment horizontal="right"/>
      <protection hidden="1"/>
    </xf>
    <xf numFmtId="0" fontId="44" fillId="56" borderId="29" xfId="0" applyFont="1" applyFill="1" applyBorder="1" applyAlignment="1" applyProtection="1">
      <alignment vertical="center"/>
      <protection hidden="1"/>
    </xf>
    <xf numFmtId="164" fontId="26" fillId="60" borderId="24" xfId="0" applyNumberFormat="1" applyFont="1" applyFill="1" applyBorder="1" applyAlignment="1" applyProtection="1">
      <alignment horizontal="center" vertical="center"/>
      <protection hidden="1"/>
    </xf>
    <xf numFmtId="3" fontId="31" fillId="59" borderId="23" xfId="0" applyNumberFormat="1" applyFont="1" applyFill="1" applyBorder="1" applyAlignment="1" applyProtection="1">
      <alignment horizontal="center" vertical="center"/>
      <protection hidden="1"/>
    </xf>
    <xf numFmtId="0" fontId="26" fillId="59" borderId="26" xfId="0" applyFont="1" applyFill="1" applyBorder="1" applyAlignment="1" applyProtection="1">
      <alignment horizontal="right"/>
      <protection hidden="1"/>
    </xf>
    <xf numFmtId="0" fontId="44" fillId="59" borderId="29" xfId="0" applyFont="1" applyFill="1" applyBorder="1" applyAlignment="1" applyProtection="1">
      <alignment vertical="center"/>
      <protection hidden="1"/>
    </xf>
    <xf numFmtId="3" fontId="25" fillId="62" borderId="45" xfId="0" applyNumberFormat="1" applyFont="1" applyFill="1" applyBorder="1" applyAlignment="1" applyProtection="1">
      <alignment horizontal="center" vertical="center"/>
      <protection hidden="1"/>
    </xf>
    <xf numFmtId="3" fontId="25" fillId="62" borderId="74" xfId="0" applyNumberFormat="1" applyFont="1" applyFill="1" applyBorder="1" applyAlignment="1" applyProtection="1">
      <alignment horizontal="center" vertical="center"/>
      <protection hidden="1"/>
    </xf>
    <xf numFmtId="3" fontId="25" fillId="62" borderId="46" xfId="0" applyNumberFormat="1" applyFont="1" applyFill="1" applyBorder="1" applyAlignment="1" applyProtection="1">
      <alignment horizontal="center" vertical="center"/>
      <protection hidden="1"/>
    </xf>
    <xf numFmtId="0" fontId="25" fillId="33" borderId="0" xfId="0" applyFont="1" applyFill="1" applyBorder="1" applyAlignment="1" applyProtection="1">
      <alignment wrapText="1"/>
      <protection hidden="1"/>
    </xf>
    <xf numFmtId="0" fontId="25" fillId="33" borderId="0" xfId="0" applyFont="1" applyFill="1" applyAlignment="1" applyProtection="1">
      <alignment wrapText="1"/>
      <protection hidden="1"/>
    </xf>
    <xf numFmtId="0" fontId="44" fillId="33" borderId="0" xfId="0" applyFont="1" applyFill="1" applyAlignment="1" applyProtection="1">
      <alignment wrapText="1"/>
      <protection hidden="1"/>
    </xf>
    <xf numFmtId="3" fontId="25" fillId="33" borderId="0" xfId="0" applyNumberFormat="1" applyFont="1" applyFill="1" applyAlignment="1" applyProtection="1">
      <alignment wrapText="1"/>
      <protection hidden="1"/>
    </xf>
    <xf numFmtId="0" fontId="39" fillId="33" borderId="0" xfId="0" applyFont="1" applyFill="1" applyAlignment="1" applyProtection="1">
      <alignment horizontal="center" vertical="center" wrapText="1"/>
      <protection hidden="1"/>
    </xf>
    <xf numFmtId="0" fontId="0" fillId="50" borderId="11" xfId="0" applyFill="1" applyBorder="1" applyAlignment="1" applyProtection="1">
      <alignment horizontal="center" vertical="center"/>
      <protection hidden="1"/>
    </xf>
    <xf numFmtId="0" fontId="25" fillId="40" borderId="20" xfId="0" applyFont="1" applyFill="1" applyBorder="1" applyAlignment="1" applyProtection="1">
      <alignment horizontal="center" vertical="center" wrapText="1"/>
      <protection hidden="1"/>
    </xf>
    <xf numFmtId="0" fontId="25" fillId="40" borderId="16" xfId="0" applyFont="1" applyFill="1" applyBorder="1" applyAlignment="1" applyProtection="1">
      <alignment horizontal="center" vertical="center" wrapText="1"/>
      <protection hidden="1"/>
    </xf>
    <xf numFmtId="0" fontId="25" fillId="47" borderId="16" xfId="0" applyFont="1" applyFill="1" applyBorder="1" applyAlignment="1" applyProtection="1">
      <alignment horizontal="center" vertical="center" wrapText="1"/>
      <protection hidden="1"/>
    </xf>
    <xf numFmtId="49" fontId="25" fillId="48" borderId="16" xfId="0" applyNumberFormat="1" applyFont="1" applyFill="1" applyBorder="1" applyAlignment="1" applyProtection="1">
      <alignment horizontal="center" vertical="center" wrapText="1"/>
      <protection hidden="1"/>
    </xf>
    <xf numFmtId="49" fontId="0" fillId="40" borderId="13" xfId="0" applyNumberFormat="1" applyFill="1" applyBorder="1" applyAlignment="1" applyProtection="1">
      <alignment horizontal="center" vertical="center"/>
      <protection hidden="1"/>
    </xf>
    <xf numFmtId="3" fontId="46" fillId="40" borderId="27" xfId="0" applyNumberFormat="1" applyFont="1" applyFill="1" applyBorder="1" applyAlignment="1" applyProtection="1">
      <alignment vertical="center"/>
      <protection hidden="1"/>
    </xf>
    <xf numFmtId="164" fontId="26" fillId="41" borderId="21" xfId="0" applyNumberFormat="1" applyFont="1" applyFill="1" applyBorder="1" applyAlignment="1" applyProtection="1">
      <alignment horizontal="center" vertical="center"/>
      <protection hidden="1"/>
    </xf>
    <xf numFmtId="0" fontId="26" fillId="41" borderId="21" xfId="0" applyNumberFormat="1" applyFont="1" applyFill="1" applyBorder="1" applyAlignment="1" applyProtection="1">
      <alignment horizontal="center" vertical="center"/>
      <protection hidden="1"/>
    </xf>
    <xf numFmtId="164" fontId="26" fillId="41" borderId="23" xfId="0" applyNumberFormat="1" applyFont="1" applyFill="1" applyBorder="1" applyAlignment="1" applyProtection="1">
      <alignment horizontal="center" vertical="center"/>
      <protection hidden="1"/>
    </xf>
    <xf numFmtId="0" fontId="37" fillId="33" borderId="65" xfId="0" applyFont="1" applyFill="1" applyBorder="1" applyAlignment="1" applyProtection="1">
      <alignment horizontal="center" vertical="center"/>
      <protection locked="0"/>
    </xf>
    <xf numFmtId="164" fontId="25" fillId="40" borderId="61" xfId="0" applyNumberFormat="1" applyFont="1" applyFill="1" applyBorder="1" applyAlignment="1" applyProtection="1">
      <alignment horizontal="center" vertical="center"/>
      <protection hidden="1"/>
    </xf>
    <xf numFmtId="0" fontId="25" fillId="40" borderId="74" xfId="0" applyNumberFormat="1" applyFont="1" applyFill="1" applyBorder="1" applyAlignment="1" applyProtection="1">
      <alignment horizontal="center" vertical="center"/>
      <protection hidden="1"/>
    </xf>
    <xf numFmtId="164" fontId="25" fillId="40" borderId="39" xfId="0" applyNumberFormat="1" applyFont="1" applyFill="1" applyBorder="1" applyAlignment="1" applyProtection="1">
      <alignment horizontal="center" vertical="center"/>
      <protection hidden="1"/>
    </xf>
    <xf numFmtId="0" fontId="25" fillId="40" borderId="46" xfId="0" applyNumberFormat="1" applyFont="1" applyFill="1" applyBorder="1" applyAlignment="1" applyProtection="1">
      <alignment horizontal="center" vertical="center"/>
      <protection hidden="1"/>
    </xf>
    <xf numFmtId="0" fontId="37" fillId="33" borderId="64" xfId="0" applyFont="1" applyFill="1" applyBorder="1" applyAlignment="1" applyProtection="1">
      <alignment horizontal="center" vertical="center"/>
      <protection locked="0"/>
    </xf>
    <xf numFmtId="164" fontId="25" fillId="40" borderId="38" xfId="0" applyNumberFormat="1" applyFont="1" applyFill="1" applyBorder="1" applyAlignment="1" applyProtection="1">
      <alignment horizontal="center" vertical="center"/>
      <protection hidden="1"/>
    </xf>
    <xf numFmtId="0" fontId="25" fillId="40" borderId="111" xfId="0" applyNumberFormat="1" applyFont="1" applyFill="1" applyBorder="1" applyAlignment="1" applyProtection="1">
      <alignment horizontal="center" vertical="center"/>
      <protection hidden="1"/>
    </xf>
    <xf numFmtId="164" fontId="25" fillId="40" borderId="111" xfId="0" applyNumberFormat="1" applyFont="1" applyFill="1" applyBorder="1" applyAlignment="1" applyProtection="1">
      <alignment horizontal="center" vertical="center"/>
      <protection hidden="1"/>
    </xf>
    <xf numFmtId="164" fontId="26" fillId="41" borderId="26" xfId="0" applyNumberFormat="1" applyFont="1" applyFill="1" applyBorder="1" applyAlignment="1" applyProtection="1">
      <alignment horizontal="center" vertical="center"/>
      <protection hidden="1"/>
    </xf>
    <xf numFmtId="164" fontId="26" fillId="41" borderId="27" xfId="0" applyNumberFormat="1" applyFont="1" applyFill="1" applyBorder="1" applyAlignment="1" applyProtection="1">
      <alignment horizontal="center" vertical="center"/>
      <protection hidden="1"/>
    </xf>
    <xf numFmtId="3" fontId="44" fillId="41" borderId="28" xfId="0" applyNumberFormat="1" applyFont="1" applyFill="1" applyBorder="1" applyAlignment="1" applyProtection="1">
      <alignment horizontal="center" vertical="center"/>
      <protection hidden="1"/>
    </xf>
    <xf numFmtId="0" fontId="26" fillId="41" borderId="26" xfId="0" applyNumberFormat="1" applyFont="1" applyFill="1" applyBorder="1" applyAlignment="1" applyProtection="1">
      <alignment horizontal="center" vertical="center"/>
      <protection hidden="1"/>
    </xf>
    <xf numFmtId="164" fontId="26" fillId="41" borderId="28" xfId="0" applyNumberFormat="1" applyFont="1" applyFill="1" applyBorder="1" applyAlignment="1" applyProtection="1">
      <alignment horizontal="center" vertical="center"/>
      <protection hidden="1"/>
    </xf>
    <xf numFmtId="164" fontId="26" fillId="41" borderId="26" xfId="0" applyNumberFormat="1" applyFont="1" applyFill="1" applyBorder="1" applyAlignment="1" applyProtection="1">
      <alignment horizontal="left" vertical="center"/>
      <protection hidden="1"/>
    </xf>
    <xf numFmtId="0" fontId="25" fillId="41" borderId="27" xfId="0" applyFont="1" applyFill="1" applyBorder="1" applyAlignment="1" applyProtection="1">
      <alignment vertical="center"/>
      <protection hidden="1"/>
    </xf>
    <xf numFmtId="0" fontId="26" fillId="58" borderId="27" xfId="0" applyNumberFormat="1" applyFont="1" applyFill="1" applyBorder="1" applyAlignment="1" applyProtection="1">
      <alignment horizontal="right"/>
      <protection hidden="1"/>
    </xf>
    <xf numFmtId="164" fontId="25" fillId="63" borderId="29" xfId="0" applyNumberFormat="1" applyFont="1" applyFill="1" applyBorder="1" applyAlignment="1" applyProtection="1">
      <alignment vertical="center"/>
      <protection hidden="1"/>
    </xf>
    <xf numFmtId="164" fontId="25" fillId="63" borderId="25" xfId="0" applyNumberFormat="1" applyFont="1" applyFill="1" applyBorder="1" applyAlignment="1" applyProtection="1">
      <alignment vertical="center"/>
      <protection hidden="1"/>
    </xf>
    <xf numFmtId="164" fontId="44" fillId="63" borderId="25" xfId="0" applyNumberFormat="1" applyFont="1" applyFill="1" applyBorder="1" applyAlignment="1" applyProtection="1">
      <alignment vertical="center"/>
      <protection hidden="1"/>
    </xf>
    <xf numFmtId="0" fontId="25" fillId="48" borderId="29" xfId="0" applyFont="1" applyFill="1" applyBorder="1" applyAlignment="1" applyProtection="1">
      <alignment horizontal="left" vertical="center"/>
      <protection hidden="1"/>
    </xf>
    <xf numFmtId="0" fontId="25" fillId="40" borderId="16" xfId="0" applyFont="1" applyFill="1" applyBorder="1" applyAlignment="1" applyProtection="1">
      <alignment vertical="center"/>
      <protection hidden="1"/>
    </xf>
    <xf numFmtId="0" fontId="25" fillId="34" borderId="0" xfId="0" applyNumberFormat="1" applyFont="1" applyFill="1" applyBorder="1" applyProtection="1">
      <protection hidden="1"/>
    </xf>
    <xf numFmtId="0" fontId="25" fillId="34" borderId="0" xfId="0" applyNumberFormat="1" applyFont="1" applyFill="1" applyProtection="1">
      <protection hidden="1"/>
    </xf>
    <xf numFmtId="0" fontId="25" fillId="34" borderId="0" xfId="0" applyNumberFormat="1" applyFont="1" applyFill="1" applyBorder="1" applyAlignment="1" applyProtection="1">
      <alignment wrapText="1"/>
      <protection hidden="1"/>
    </xf>
    <xf numFmtId="165" fontId="25" fillId="40" borderId="11" xfId="0" applyNumberFormat="1" applyFont="1" applyFill="1" applyBorder="1" applyAlignment="1" applyProtection="1">
      <alignment horizontal="right" vertical="center" wrapText="1" indent="1"/>
      <protection hidden="1"/>
    </xf>
    <xf numFmtId="165" fontId="37" fillId="58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35" fillId="41" borderId="11" xfId="0" applyFont="1" applyFill="1" applyBorder="1" applyAlignment="1" applyProtection="1">
      <alignment horizontal="center" vertical="center" wrapText="1"/>
      <protection hidden="1"/>
    </xf>
    <xf numFmtId="164" fontId="26" fillId="41" borderId="43" xfId="0" applyNumberFormat="1" applyFont="1" applyFill="1" applyBorder="1" applyAlignment="1" applyProtection="1">
      <alignment horizontal="center" vertical="center"/>
      <protection hidden="1"/>
    </xf>
    <xf numFmtId="164" fontId="26" fillId="35" borderId="43" xfId="0" applyNumberFormat="1" applyFont="1" applyFill="1" applyBorder="1" applyAlignment="1" applyProtection="1">
      <alignment horizontal="center" vertical="center"/>
      <protection hidden="1"/>
    </xf>
    <xf numFmtId="164" fontId="26" fillId="46" borderId="43" xfId="0" applyNumberFormat="1" applyFont="1" applyFill="1" applyBorder="1" applyAlignment="1" applyProtection="1">
      <alignment horizontal="center" vertical="center"/>
      <protection hidden="1"/>
    </xf>
    <xf numFmtId="164" fontId="26" fillId="37" borderId="43" xfId="0" applyNumberFormat="1" applyFont="1" applyFill="1" applyBorder="1" applyAlignment="1" applyProtection="1">
      <alignment horizontal="center" vertical="center"/>
      <protection hidden="1"/>
    </xf>
    <xf numFmtId="164" fontId="26" fillId="44" borderId="43" xfId="0" applyNumberFormat="1" applyFont="1" applyFill="1" applyBorder="1" applyAlignment="1" applyProtection="1">
      <alignment horizontal="center" vertical="center"/>
      <protection hidden="1"/>
    </xf>
    <xf numFmtId="164" fontId="26" fillId="45" borderId="43" xfId="0" applyNumberFormat="1" applyFont="1" applyFill="1" applyBorder="1" applyAlignment="1" applyProtection="1">
      <alignment horizontal="center" vertical="center"/>
      <protection hidden="1"/>
    </xf>
    <xf numFmtId="3" fontId="46" fillId="38" borderId="27" xfId="0" applyNumberFormat="1" applyFont="1" applyFill="1" applyBorder="1" applyAlignment="1" applyProtection="1">
      <alignment vertical="center"/>
      <protection hidden="1"/>
    </xf>
    <xf numFmtId="164" fontId="26" fillId="35" borderId="21" xfId="0" applyNumberFormat="1" applyFont="1" applyFill="1" applyBorder="1" applyAlignment="1" applyProtection="1">
      <alignment horizontal="center" vertical="center"/>
      <protection hidden="1"/>
    </xf>
    <xf numFmtId="0" fontId="26" fillId="35" borderId="26" xfId="0" applyNumberFormat="1" applyFont="1" applyFill="1" applyBorder="1" applyAlignment="1" applyProtection="1">
      <alignment horizontal="center" vertical="center"/>
      <protection hidden="1"/>
    </xf>
    <xf numFmtId="164" fontId="26" fillId="35" borderId="28" xfId="0" applyNumberFormat="1" applyFont="1" applyFill="1" applyBorder="1" applyAlignment="1" applyProtection="1">
      <alignment horizontal="center" vertical="center"/>
      <protection hidden="1"/>
    </xf>
    <xf numFmtId="164" fontId="25" fillId="38" borderId="61" xfId="0" applyNumberFormat="1" applyFont="1" applyFill="1" applyBorder="1" applyAlignment="1" applyProtection="1">
      <alignment horizontal="center" vertical="center"/>
      <protection hidden="1"/>
    </xf>
    <xf numFmtId="0" fontId="25" fillId="38" borderId="45" xfId="0" applyNumberFormat="1" applyFont="1" applyFill="1" applyBorder="1" applyAlignment="1" applyProtection="1">
      <alignment horizontal="center" vertical="center"/>
      <protection hidden="1"/>
    </xf>
    <xf numFmtId="164" fontId="25" fillId="38" borderId="39" xfId="0" applyNumberFormat="1" applyFont="1" applyFill="1" applyBorder="1" applyAlignment="1" applyProtection="1">
      <alignment horizontal="center" vertical="center"/>
      <protection hidden="1"/>
    </xf>
    <xf numFmtId="0" fontId="25" fillId="38" borderId="46" xfId="0" applyNumberFormat="1" applyFont="1" applyFill="1" applyBorder="1" applyAlignment="1" applyProtection="1">
      <alignment horizontal="center" vertical="center"/>
      <protection hidden="1"/>
    </xf>
    <xf numFmtId="164" fontId="25" fillId="38" borderId="38" xfId="0" applyNumberFormat="1" applyFont="1" applyFill="1" applyBorder="1" applyAlignment="1" applyProtection="1">
      <alignment horizontal="center" vertical="center"/>
      <protection hidden="1"/>
    </xf>
    <xf numFmtId="0" fontId="25" fillId="38" borderId="111" xfId="0" applyNumberFormat="1" applyFont="1" applyFill="1" applyBorder="1" applyAlignment="1" applyProtection="1">
      <alignment horizontal="center" vertical="center"/>
      <protection hidden="1"/>
    </xf>
    <xf numFmtId="164" fontId="25" fillId="38" borderId="111" xfId="0" applyNumberFormat="1" applyFont="1" applyFill="1" applyBorder="1" applyAlignment="1" applyProtection="1">
      <alignment horizontal="center" vertical="center"/>
      <protection hidden="1"/>
    </xf>
    <xf numFmtId="0" fontId="26" fillId="35" borderId="26" xfId="0" applyFont="1" applyFill="1" applyBorder="1" applyAlignment="1" applyProtection="1">
      <alignment vertical="center"/>
      <protection hidden="1"/>
    </xf>
    <xf numFmtId="0" fontId="25" fillId="35" borderId="27" xfId="0" applyFont="1" applyFill="1" applyBorder="1" applyAlignment="1" applyProtection="1">
      <alignment vertical="center"/>
      <protection hidden="1"/>
    </xf>
    <xf numFmtId="0" fontId="26" fillId="55" borderId="27" xfId="0" applyNumberFormat="1" applyFont="1" applyFill="1" applyBorder="1" applyAlignment="1" applyProtection="1">
      <alignment horizontal="right"/>
      <protection hidden="1"/>
    </xf>
    <xf numFmtId="0" fontId="25" fillId="55" borderId="29" xfId="0" applyFont="1" applyFill="1" applyBorder="1" applyAlignment="1" applyProtection="1">
      <alignment vertical="center"/>
      <protection hidden="1"/>
    </xf>
    <xf numFmtId="0" fontId="44" fillId="55" borderId="25" xfId="0" applyNumberFormat="1" applyFont="1" applyFill="1" applyBorder="1" applyAlignment="1" applyProtection="1">
      <alignment vertical="center"/>
      <protection hidden="1"/>
    </xf>
    <xf numFmtId="165" fontId="25" fillId="38" borderId="11" xfId="0" applyNumberFormat="1" applyFont="1" applyFill="1" applyBorder="1" applyAlignment="1" applyProtection="1">
      <alignment horizontal="right" vertical="center" wrapText="1" indent="1"/>
      <protection hidden="1"/>
    </xf>
    <xf numFmtId="165" fontId="37" fillId="55" borderId="11" xfId="0" applyNumberFormat="1" applyFont="1" applyFill="1" applyBorder="1" applyAlignment="1" applyProtection="1">
      <alignment horizontal="right" vertical="center" wrapText="1" indent="1"/>
      <protection hidden="1"/>
    </xf>
    <xf numFmtId="164" fontId="26" fillId="35" borderId="26" xfId="0" applyNumberFormat="1" applyFont="1" applyFill="1" applyBorder="1" applyAlignment="1" applyProtection="1">
      <alignment horizontal="center" vertical="center"/>
      <protection hidden="1"/>
    </xf>
    <xf numFmtId="164" fontId="26" fillId="35" borderId="27" xfId="0" applyNumberFormat="1" applyFont="1" applyFill="1" applyBorder="1" applyAlignment="1" applyProtection="1">
      <alignment horizontal="center" vertical="center"/>
      <protection hidden="1"/>
    </xf>
    <xf numFmtId="3" fontId="44" fillId="35" borderId="28" xfId="0" applyNumberFormat="1" applyFont="1" applyFill="1" applyBorder="1" applyAlignment="1" applyProtection="1">
      <alignment horizontal="center" vertical="center"/>
      <protection hidden="1"/>
    </xf>
    <xf numFmtId="164" fontId="26" fillId="35" borderId="24" xfId="0" applyNumberFormat="1" applyFont="1" applyFill="1" applyBorder="1" applyAlignment="1" applyProtection="1">
      <alignment horizontal="center" vertical="center"/>
      <protection hidden="1"/>
    </xf>
    <xf numFmtId="0" fontId="26" fillId="35" borderId="35" xfId="0" applyNumberFormat="1" applyFont="1" applyFill="1" applyBorder="1" applyAlignment="1" applyProtection="1">
      <alignment horizontal="center" vertical="center"/>
      <protection hidden="1"/>
    </xf>
    <xf numFmtId="164" fontId="26" fillId="35" borderId="36" xfId="0" applyNumberFormat="1" applyFont="1" applyFill="1" applyBorder="1" applyAlignment="1" applyProtection="1">
      <alignment horizontal="center" vertical="center"/>
      <protection hidden="1"/>
    </xf>
    <xf numFmtId="0" fontId="25" fillId="49" borderId="60" xfId="0" applyFont="1" applyFill="1" applyBorder="1" applyAlignment="1" applyProtection="1">
      <alignment horizontal="left" vertical="center" wrapText="1"/>
      <protection hidden="1"/>
    </xf>
    <xf numFmtId="0" fontId="25" fillId="49" borderId="20" xfId="0" applyFont="1" applyFill="1" applyBorder="1" applyAlignment="1" applyProtection="1">
      <alignment horizontal="left" vertical="center" wrapText="1"/>
      <protection hidden="1"/>
    </xf>
    <xf numFmtId="0" fontId="25" fillId="47" borderId="16" xfId="0" applyFont="1" applyFill="1" applyBorder="1" applyAlignment="1" applyProtection="1">
      <alignment horizontal="left" vertical="center" wrapText="1"/>
      <protection hidden="1"/>
    </xf>
    <xf numFmtId="49" fontId="25" fillId="48" borderId="20" xfId="0" applyNumberFormat="1" applyFont="1" applyFill="1" applyBorder="1" applyAlignment="1" applyProtection="1">
      <alignment horizontal="left" vertical="center" wrapText="1"/>
      <protection hidden="1"/>
    </xf>
    <xf numFmtId="165" fontId="25" fillId="43" borderId="11" xfId="0" applyNumberFormat="1" applyFont="1" applyFill="1" applyBorder="1" applyAlignment="1" applyProtection="1">
      <alignment horizontal="right" vertical="center" wrapText="1" indent="1"/>
      <protection hidden="1"/>
    </xf>
    <xf numFmtId="165" fontId="37" fillId="54" borderId="11" xfId="0" applyNumberFormat="1" applyFont="1" applyFill="1" applyBorder="1" applyAlignment="1" applyProtection="1">
      <alignment horizontal="right" vertical="center" wrapText="1" indent="1"/>
      <protection hidden="1"/>
    </xf>
    <xf numFmtId="165" fontId="37" fillId="59" borderId="11" xfId="0" applyNumberFormat="1" applyFont="1" applyFill="1" applyBorder="1" applyAlignment="1" applyProtection="1">
      <alignment horizontal="right" vertical="center" wrapText="1" indent="1"/>
      <protection hidden="1"/>
    </xf>
    <xf numFmtId="3" fontId="46" fillId="43" borderId="27" xfId="0" applyNumberFormat="1" applyFont="1" applyFill="1" applyBorder="1" applyAlignment="1" applyProtection="1">
      <alignment vertical="center"/>
      <protection hidden="1"/>
    </xf>
    <xf numFmtId="164" fontId="26" fillId="46" borderId="21" xfId="0" applyNumberFormat="1" applyFont="1" applyFill="1" applyBorder="1" applyAlignment="1" applyProtection="1">
      <alignment horizontal="center" vertical="center"/>
      <protection hidden="1"/>
    </xf>
    <xf numFmtId="0" fontId="26" fillId="46" borderId="26" xfId="0" applyNumberFormat="1" applyFont="1" applyFill="1" applyBorder="1" applyAlignment="1" applyProtection="1">
      <alignment horizontal="center" vertical="center"/>
      <protection hidden="1"/>
    </xf>
    <xf numFmtId="164" fontId="26" fillId="46" borderId="28" xfId="0" applyNumberFormat="1" applyFont="1" applyFill="1" applyBorder="1" applyAlignment="1" applyProtection="1">
      <alignment horizontal="center" vertical="center"/>
      <protection hidden="1"/>
    </xf>
    <xf numFmtId="164" fontId="25" fillId="43" borderId="61" xfId="0" applyNumberFormat="1" applyFont="1" applyFill="1" applyBorder="1" applyAlignment="1" applyProtection="1">
      <alignment horizontal="center" vertical="center"/>
      <protection hidden="1"/>
    </xf>
    <xf numFmtId="0" fontId="25" fillId="43" borderId="45" xfId="0" applyNumberFormat="1" applyFont="1" applyFill="1" applyBorder="1" applyAlignment="1" applyProtection="1">
      <alignment horizontal="center" vertical="center"/>
      <protection hidden="1"/>
    </xf>
    <xf numFmtId="164" fontId="25" fillId="43" borderId="39" xfId="0" applyNumberFormat="1" applyFont="1" applyFill="1" applyBorder="1" applyAlignment="1" applyProtection="1">
      <alignment horizontal="center" vertical="center"/>
      <protection hidden="1"/>
    </xf>
    <xf numFmtId="0" fontId="25" fillId="43" borderId="46" xfId="0" applyNumberFormat="1" applyFont="1" applyFill="1" applyBorder="1" applyAlignment="1" applyProtection="1">
      <alignment horizontal="center" vertical="center"/>
      <protection hidden="1"/>
    </xf>
    <xf numFmtId="164" fontId="25" fillId="43" borderId="38" xfId="0" applyNumberFormat="1" applyFont="1" applyFill="1" applyBorder="1" applyAlignment="1" applyProtection="1">
      <alignment horizontal="center" vertical="center"/>
      <protection hidden="1"/>
    </xf>
    <xf numFmtId="0" fontId="25" fillId="43" borderId="111" xfId="0" applyNumberFormat="1" applyFont="1" applyFill="1" applyBorder="1" applyAlignment="1" applyProtection="1">
      <alignment horizontal="center" vertical="center"/>
      <protection hidden="1"/>
    </xf>
    <xf numFmtId="164" fontId="25" fillId="43" borderId="111" xfId="0" applyNumberFormat="1" applyFont="1" applyFill="1" applyBorder="1" applyAlignment="1" applyProtection="1">
      <alignment horizontal="center" vertical="center"/>
      <protection hidden="1"/>
    </xf>
    <xf numFmtId="164" fontId="26" fillId="46" borderId="26" xfId="0" applyNumberFormat="1" applyFont="1" applyFill="1" applyBorder="1" applyAlignment="1" applyProtection="1">
      <alignment horizontal="center" vertical="center"/>
      <protection hidden="1"/>
    </xf>
    <xf numFmtId="164" fontId="26" fillId="46" borderId="27" xfId="0" applyNumberFormat="1" applyFont="1" applyFill="1" applyBorder="1" applyAlignment="1" applyProtection="1">
      <alignment horizontal="center" vertical="center"/>
      <protection hidden="1"/>
    </xf>
    <xf numFmtId="3" fontId="44" fillId="46" borderId="28" xfId="0" applyNumberFormat="1" applyFont="1" applyFill="1" applyBorder="1" applyAlignment="1" applyProtection="1">
      <alignment horizontal="center" vertical="center"/>
      <protection hidden="1"/>
    </xf>
    <xf numFmtId="164" fontId="26" fillId="46" borderId="24" xfId="0" applyNumberFormat="1" applyFont="1" applyFill="1" applyBorder="1" applyAlignment="1" applyProtection="1">
      <alignment horizontal="center" vertical="center"/>
      <protection hidden="1"/>
    </xf>
    <xf numFmtId="0" fontId="26" fillId="46" borderId="35" xfId="0" applyNumberFormat="1" applyFont="1" applyFill="1" applyBorder="1" applyAlignment="1" applyProtection="1">
      <alignment horizontal="center" vertical="center"/>
      <protection hidden="1"/>
    </xf>
    <xf numFmtId="164" fontId="26" fillId="46" borderId="36" xfId="0" applyNumberFormat="1" applyFont="1" applyFill="1" applyBorder="1" applyAlignment="1" applyProtection="1">
      <alignment horizontal="center" vertical="center"/>
      <protection hidden="1"/>
    </xf>
    <xf numFmtId="0" fontId="26" fillId="46" borderId="26" xfId="0" applyFont="1" applyFill="1" applyBorder="1" applyAlignment="1" applyProtection="1">
      <alignment vertical="center"/>
      <protection hidden="1"/>
    </xf>
    <xf numFmtId="0" fontId="25" fillId="46" borderId="27" xfId="0" applyFont="1" applyFill="1" applyBorder="1" applyAlignment="1" applyProtection="1">
      <alignment vertical="center"/>
      <protection hidden="1"/>
    </xf>
    <xf numFmtId="0" fontId="26" fillId="59" borderId="27" xfId="0" applyNumberFormat="1" applyFont="1" applyFill="1" applyBorder="1" applyAlignment="1" applyProtection="1">
      <alignment horizontal="right"/>
      <protection hidden="1"/>
    </xf>
    <xf numFmtId="0" fontId="25" fillId="59" borderId="29" xfId="0" applyFont="1" applyFill="1" applyBorder="1" applyAlignment="1" applyProtection="1">
      <alignment vertical="center"/>
      <protection hidden="1"/>
    </xf>
    <xf numFmtId="0" fontId="44" fillId="59" borderId="25" xfId="0" applyNumberFormat="1" applyFont="1" applyFill="1" applyBorder="1" applyAlignment="1" applyProtection="1">
      <alignment vertical="center"/>
      <protection hidden="1"/>
    </xf>
    <xf numFmtId="165" fontId="25" fillId="39" borderId="11" xfId="0" applyNumberFormat="1" applyFont="1" applyFill="1" applyBorder="1" applyAlignment="1" applyProtection="1">
      <alignment horizontal="right" vertical="center" wrapText="1" indent="1"/>
      <protection hidden="1"/>
    </xf>
    <xf numFmtId="165" fontId="37" fillId="56" borderId="11" xfId="0" applyNumberFormat="1" applyFont="1" applyFill="1" applyBorder="1" applyAlignment="1" applyProtection="1">
      <alignment horizontal="right" vertical="center" wrapText="1" indent="1"/>
      <protection hidden="1"/>
    </xf>
    <xf numFmtId="164" fontId="25" fillId="36" borderId="61" xfId="0" applyNumberFormat="1" applyFont="1" applyFill="1" applyBorder="1" applyAlignment="1" applyProtection="1">
      <alignment horizontal="center" vertical="center"/>
      <protection hidden="1"/>
    </xf>
    <xf numFmtId="0" fontId="25" fillId="36" borderId="45" xfId="0" applyNumberFormat="1" applyFont="1" applyFill="1" applyBorder="1" applyAlignment="1" applyProtection="1">
      <alignment horizontal="center" vertical="center"/>
      <protection hidden="1"/>
    </xf>
    <xf numFmtId="164" fontId="25" fillId="36" borderId="39" xfId="0" applyNumberFormat="1" applyFont="1" applyFill="1" applyBorder="1" applyAlignment="1" applyProtection="1">
      <alignment horizontal="center" vertical="center"/>
      <protection hidden="1"/>
    </xf>
    <xf numFmtId="0" fontId="25" fillId="36" borderId="46" xfId="0" applyNumberFormat="1" applyFont="1" applyFill="1" applyBorder="1" applyAlignment="1" applyProtection="1">
      <alignment horizontal="center" vertical="center"/>
      <protection hidden="1"/>
    </xf>
    <xf numFmtId="164" fontId="25" fillId="36" borderId="38" xfId="0" applyNumberFormat="1" applyFont="1" applyFill="1" applyBorder="1" applyAlignment="1" applyProtection="1">
      <alignment horizontal="center" vertical="center"/>
      <protection hidden="1"/>
    </xf>
    <xf numFmtId="0" fontId="25" fillId="36" borderId="111" xfId="0" applyNumberFormat="1" applyFont="1" applyFill="1" applyBorder="1" applyAlignment="1" applyProtection="1">
      <alignment horizontal="center" vertical="center"/>
      <protection hidden="1"/>
    </xf>
    <xf numFmtId="164" fontId="25" fillId="36" borderId="111" xfId="0" applyNumberFormat="1" applyFont="1" applyFill="1" applyBorder="1" applyAlignment="1" applyProtection="1">
      <alignment horizontal="center" vertical="center"/>
      <protection hidden="1"/>
    </xf>
    <xf numFmtId="3" fontId="46" fillId="42" borderId="27" xfId="0" applyNumberFormat="1" applyFont="1" applyFill="1" applyBorder="1" applyAlignment="1" applyProtection="1">
      <alignment vertical="center"/>
      <protection hidden="1"/>
    </xf>
    <xf numFmtId="164" fontId="25" fillId="42" borderId="61" xfId="0" applyNumberFormat="1" applyFont="1" applyFill="1" applyBorder="1" applyAlignment="1" applyProtection="1">
      <alignment horizontal="center" vertical="center"/>
      <protection hidden="1"/>
    </xf>
    <xf numFmtId="0" fontId="25" fillId="42" borderId="45" xfId="0" applyNumberFormat="1" applyFont="1" applyFill="1" applyBorder="1" applyAlignment="1" applyProtection="1">
      <alignment horizontal="center" vertical="center"/>
      <protection hidden="1"/>
    </xf>
    <xf numFmtId="164" fontId="25" fillId="42" borderId="39" xfId="0" applyNumberFormat="1" applyFont="1" applyFill="1" applyBorder="1" applyAlignment="1" applyProtection="1">
      <alignment horizontal="center" vertical="center"/>
      <protection hidden="1"/>
    </xf>
    <xf numFmtId="0" fontId="25" fillId="42" borderId="46" xfId="0" applyNumberFormat="1" applyFont="1" applyFill="1" applyBorder="1" applyAlignment="1" applyProtection="1">
      <alignment horizontal="center" vertical="center"/>
      <protection hidden="1"/>
    </xf>
    <xf numFmtId="164" fontId="25" fillId="42" borderId="38" xfId="0" applyNumberFormat="1" applyFont="1" applyFill="1" applyBorder="1" applyAlignment="1" applyProtection="1">
      <alignment horizontal="center" vertical="center"/>
      <protection hidden="1"/>
    </xf>
    <xf numFmtId="0" fontId="25" fillId="42" borderId="111" xfId="0" applyNumberFormat="1" applyFont="1" applyFill="1" applyBorder="1" applyAlignment="1" applyProtection="1">
      <alignment horizontal="center" vertical="center"/>
      <protection hidden="1"/>
    </xf>
    <xf numFmtId="164" fontId="25" fillId="42" borderId="111" xfId="0" applyNumberFormat="1" applyFont="1" applyFill="1" applyBorder="1" applyAlignment="1" applyProtection="1">
      <alignment horizontal="center" vertical="center"/>
      <protection hidden="1"/>
    </xf>
    <xf numFmtId="3" fontId="46" fillId="39" borderId="27" xfId="0" applyNumberFormat="1" applyFont="1" applyFill="1" applyBorder="1" applyAlignment="1" applyProtection="1">
      <alignment vertical="center"/>
      <protection hidden="1"/>
    </xf>
    <xf numFmtId="164" fontId="25" fillId="39" borderId="61" xfId="0" applyNumberFormat="1" applyFont="1" applyFill="1" applyBorder="1" applyAlignment="1" applyProtection="1">
      <alignment horizontal="center" vertical="center"/>
      <protection hidden="1"/>
    </xf>
    <xf numFmtId="0" fontId="25" fillId="39" borderId="45" xfId="0" applyNumberFormat="1" applyFont="1" applyFill="1" applyBorder="1" applyAlignment="1" applyProtection="1">
      <alignment horizontal="center" vertical="center"/>
      <protection hidden="1"/>
    </xf>
    <xf numFmtId="164" fontId="25" fillId="39" borderId="39" xfId="0" applyNumberFormat="1" applyFont="1" applyFill="1" applyBorder="1" applyAlignment="1" applyProtection="1">
      <alignment horizontal="center" vertical="center"/>
      <protection hidden="1"/>
    </xf>
    <xf numFmtId="0" fontId="25" fillId="39" borderId="46" xfId="0" applyNumberFormat="1" applyFont="1" applyFill="1" applyBorder="1" applyAlignment="1" applyProtection="1">
      <alignment horizontal="center" vertical="center"/>
      <protection hidden="1"/>
    </xf>
    <xf numFmtId="164" fontId="25" fillId="39" borderId="38" xfId="0" applyNumberFormat="1" applyFont="1" applyFill="1" applyBorder="1" applyAlignment="1" applyProtection="1">
      <alignment horizontal="center" vertical="center"/>
      <protection hidden="1"/>
    </xf>
    <xf numFmtId="0" fontId="25" fillId="39" borderId="111" xfId="0" applyNumberFormat="1" applyFont="1" applyFill="1" applyBorder="1" applyAlignment="1" applyProtection="1">
      <alignment horizontal="center" vertical="center"/>
      <protection hidden="1"/>
    </xf>
    <xf numFmtId="164" fontId="25" fillId="39" borderId="111" xfId="0" applyNumberFormat="1" applyFont="1" applyFill="1" applyBorder="1" applyAlignment="1" applyProtection="1">
      <alignment horizontal="center" vertical="center"/>
      <protection hidden="1"/>
    </xf>
    <xf numFmtId="164" fontId="26" fillId="37" borderId="21" xfId="0" applyNumberFormat="1" applyFont="1" applyFill="1" applyBorder="1" applyAlignment="1" applyProtection="1">
      <alignment horizontal="center" vertical="center"/>
      <protection hidden="1"/>
    </xf>
    <xf numFmtId="0" fontId="26" fillId="37" borderId="26" xfId="0" applyNumberFormat="1" applyFont="1" applyFill="1" applyBorder="1" applyAlignment="1" applyProtection="1">
      <alignment horizontal="center" vertical="center"/>
      <protection hidden="1"/>
    </xf>
    <xf numFmtId="164" fontId="26" fillId="37" borderId="28" xfId="0" applyNumberFormat="1" applyFont="1" applyFill="1" applyBorder="1" applyAlignment="1" applyProtection="1">
      <alignment horizontal="center" vertical="center"/>
      <protection hidden="1"/>
    </xf>
    <xf numFmtId="164" fontId="26" fillId="37" borderId="26" xfId="0" applyNumberFormat="1" applyFont="1" applyFill="1" applyBorder="1" applyAlignment="1" applyProtection="1">
      <alignment horizontal="center" vertical="center"/>
      <protection hidden="1"/>
    </xf>
    <xf numFmtId="164" fontId="26" fillId="37" borderId="27" xfId="0" applyNumberFormat="1" applyFont="1" applyFill="1" applyBorder="1" applyAlignment="1" applyProtection="1">
      <alignment horizontal="center" vertical="center"/>
      <protection hidden="1"/>
    </xf>
    <xf numFmtId="3" fontId="44" fillId="37" borderId="28" xfId="0" applyNumberFormat="1" applyFont="1" applyFill="1" applyBorder="1" applyAlignment="1" applyProtection="1">
      <alignment horizontal="center" vertical="center"/>
      <protection hidden="1"/>
    </xf>
    <xf numFmtId="164" fontId="26" fillId="37" borderId="24" xfId="0" applyNumberFormat="1" applyFont="1" applyFill="1" applyBorder="1" applyAlignment="1" applyProtection="1">
      <alignment horizontal="center" vertical="center"/>
      <protection hidden="1"/>
    </xf>
    <xf numFmtId="0" fontId="26" fillId="37" borderId="35" xfId="0" applyNumberFormat="1" applyFont="1" applyFill="1" applyBorder="1" applyAlignment="1" applyProtection="1">
      <alignment horizontal="center" vertical="center"/>
      <protection hidden="1"/>
    </xf>
    <xf numFmtId="164" fontId="26" fillId="37" borderId="36" xfId="0" applyNumberFormat="1" applyFont="1" applyFill="1" applyBorder="1" applyAlignment="1" applyProtection="1">
      <alignment horizontal="center" vertical="center"/>
      <protection hidden="1"/>
    </xf>
    <xf numFmtId="0" fontId="26" fillId="37" borderId="26" xfId="0" applyFont="1" applyFill="1" applyBorder="1" applyAlignment="1" applyProtection="1">
      <alignment vertical="center"/>
      <protection hidden="1"/>
    </xf>
    <xf numFmtId="0" fontId="25" fillId="37" borderId="27" xfId="0" applyFont="1" applyFill="1" applyBorder="1" applyAlignment="1" applyProtection="1">
      <alignment vertical="center"/>
      <protection hidden="1"/>
    </xf>
    <xf numFmtId="0" fontId="25" fillId="56" borderId="29" xfId="0" applyFont="1" applyFill="1" applyBorder="1" applyAlignment="1" applyProtection="1">
      <alignment vertical="center"/>
      <protection hidden="1"/>
    </xf>
    <xf numFmtId="0" fontId="26" fillId="56" borderId="27" xfId="0" applyNumberFormat="1" applyFont="1" applyFill="1" applyBorder="1" applyAlignment="1" applyProtection="1">
      <alignment horizontal="right"/>
      <protection hidden="1"/>
    </xf>
    <xf numFmtId="0" fontId="44" fillId="56" borderId="25" xfId="0" applyNumberFormat="1" applyFont="1" applyFill="1" applyBorder="1" applyAlignment="1" applyProtection="1">
      <alignment vertical="center"/>
      <protection hidden="1"/>
    </xf>
    <xf numFmtId="0" fontId="26" fillId="56" borderId="43" xfId="0" applyFont="1" applyFill="1" applyBorder="1" applyAlignment="1" applyProtection="1">
      <alignment horizontal="center" vertical="center"/>
      <protection hidden="1"/>
    </xf>
    <xf numFmtId="165" fontId="25" fillId="42" borderId="11" xfId="0" applyNumberFormat="1" applyFont="1" applyFill="1" applyBorder="1" applyAlignment="1" applyProtection="1">
      <alignment horizontal="right" vertical="center" wrapText="1" indent="1"/>
      <protection hidden="1"/>
    </xf>
    <xf numFmtId="165" fontId="37" fillId="57" borderId="11" xfId="0" applyNumberFormat="1" applyFont="1" applyFill="1" applyBorder="1" applyAlignment="1" applyProtection="1">
      <alignment horizontal="right" vertical="center" wrapText="1" indent="1"/>
      <protection hidden="1"/>
    </xf>
    <xf numFmtId="164" fontId="26" fillId="44" borderId="21" xfId="0" applyNumberFormat="1" applyFont="1" applyFill="1" applyBorder="1" applyAlignment="1" applyProtection="1">
      <alignment horizontal="center" vertical="center"/>
      <protection hidden="1"/>
    </xf>
    <xf numFmtId="0" fontId="26" fillId="44" borderId="26" xfId="0" applyNumberFormat="1" applyFont="1" applyFill="1" applyBorder="1" applyAlignment="1" applyProtection="1">
      <alignment horizontal="center" vertical="center"/>
      <protection hidden="1"/>
    </xf>
    <xf numFmtId="164" fontId="26" fillId="44" borderId="28" xfId="0" applyNumberFormat="1" applyFont="1" applyFill="1" applyBorder="1" applyAlignment="1" applyProtection="1">
      <alignment horizontal="center" vertical="center"/>
      <protection hidden="1"/>
    </xf>
    <xf numFmtId="164" fontId="26" fillId="44" borderId="26" xfId="0" applyNumberFormat="1" applyFont="1" applyFill="1" applyBorder="1" applyAlignment="1" applyProtection="1">
      <alignment horizontal="center" vertical="center"/>
      <protection hidden="1"/>
    </xf>
    <xf numFmtId="164" fontId="26" fillId="44" borderId="27" xfId="0" applyNumberFormat="1" applyFont="1" applyFill="1" applyBorder="1" applyAlignment="1" applyProtection="1">
      <alignment horizontal="center" vertical="center"/>
      <protection hidden="1"/>
    </xf>
    <xf numFmtId="3" fontId="44" fillId="44" borderId="28" xfId="0" applyNumberFormat="1" applyFont="1" applyFill="1" applyBorder="1" applyAlignment="1" applyProtection="1">
      <alignment horizontal="center" vertical="center"/>
      <protection hidden="1"/>
    </xf>
    <xf numFmtId="164" fontId="26" fillId="44" borderId="24" xfId="0" applyNumberFormat="1" applyFont="1" applyFill="1" applyBorder="1" applyAlignment="1" applyProtection="1">
      <alignment horizontal="center" vertical="center"/>
      <protection hidden="1"/>
    </xf>
    <xf numFmtId="0" fontId="26" fillId="44" borderId="35" xfId="0" applyNumberFormat="1" applyFont="1" applyFill="1" applyBorder="1" applyAlignment="1" applyProtection="1">
      <alignment horizontal="center" vertical="center"/>
      <protection hidden="1"/>
    </xf>
    <xf numFmtId="164" fontId="26" fillId="44" borderId="36" xfId="0" applyNumberFormat="1" applyFont="1" applyFill="1" applyBorder="1" applyAlignment="1" applyProtection="1">
      <alignment horizontal="center" vertical="center"/>
      <protection hidden="1"/>
    </xf>
    <xf numFmtId="0" fontId="26" fillId="44" borderId="26" xfId="0" applyFont="1" applyFill="1" applyBorder="1" applyAlignment="1" applyProtection="1">
      <alignment vertical="center"/>
      <protection hidden="1"/>
    </xf>
    <xf numFmtId="0" fontId="25" fillId="44" borderId="27" xfId="0" applyFont="1" applyFill="1" applyBorder="1" applyAlignment="1" applyProtection="1">
      <alignment vertical="center"/>
      <protection hidden="1"/>
    </xf>
    <xf numFmtId="0" fontId="26" fillId="57" borderId="27" xfId="0" applyNumberFormat="1" applyFont="1" applyFill="1" applyBorder="1" applyAlignment="1" applyProtection="1">
      <alignment horizontal="right"/>
      <protection hidden="1"/>
    </xf>
    <xf numFmtId="0" fontId="25" fillId="57" borderId="29" xfId="0" applyFont="1" applyFill="1" applyBorder="1" applyAlignment="1" applyProtection="1">
      <alignment vertical="center"/>
      <protection hidden="1"/>
    </xf>
    <xf numFmtId="0" fontId="44" fillId="57" borderId="25" xfId="0" applyNumberFormat="1" applyFont="1" applyFill="1" applyBorder="1" applyAlignment="1" applyProtection="1">
      <alignment vertical="center"/>
      <protection hidden="1"/>
    </xf>
    <xf numFmtId="165" fontId="25" fillId="36" borderId="11" xfId="0" applyNumberFormat="1" applyFont="1" applyFill="1" applyBorder="1" applyAlignment="1" applyProtection="1">
      <alignment horizontal="right" vertical="center" wrapText="1" indent="1"/>
      <protection hidden="1"/>
    </xf>
    <xf numFmtId="3" fontId="44" fillId="36" borderId="27" xfId="0" applyNumberFormat="1" applyFont="1" applyFill="1" applyBorder="1" applyAlignment="1" applyProtection="1">
      <alignment vertical="center"/>
      <protection hidden="1"/>
    </xf>
    <xf numFmtId="0" fontId="44" fillId="36" borderId="0" xfId="0" applyFont="1" applyFill="1" applyBorder="1" applyAlignment="1" applyProtection="1">
      <alignment horizontal="center" vertical="center"/>
      <protection hidden="1"/>
    </xf>
    <xf numFmtId="164" fontId="26" fillId="45" borderId="21" xfId="0" applyNumberFormat="1" applyFont="1" applyFill="1" applyBorder="1" applyAlignment="1" applyProtection="1">
      <alignment horizontal="center" vertical="center"/>
      <protection hidden="1"/>
    </xf>
    <xf numFmtId="0" fontId="26" fillId="45" borderId="26" xfId="0" applyNumberFormat="1" applyFont="1" applyFill="1" applyBorder="1" applyAlignment="1" applyProtection="1">
      <alignment horizontal="center" vertical="center"/>
      <protection hidden="1"/>
    </xf>
    <xf numFmtId="164" fontId="26" fillId="45" borderId="28" xfId="0" applyNumberFormat="1" applyFont="1" applyFill="1" applyBorder="1" applyAlignment="1" applyProtection="1">
      <alignment horizontal="center" vertical="center"/>
      <protection hidden="1"/>
    </xf>
    <xf numFmtId="164" fontId="26" fillId="45" borderId="26" xfId="0" applyNumberFormat="1" applyFont="1" applyFill="1" applyBorder="1" applyAlignment="1" applyProtection="1">
      <alignment horizontal="center" vertical="center"/>
      <protection hidden="1"/>
    </xf>
    <xf numFmtId="164" fontId="26" fillId="45" borderId="27" xfId="0" applyNumberFormat="1" applyFont="1" applyFill="1" applyBorder="1" applyAlignment="1" applyProtection="1">
      <alignment horizontal="center" vertical="center"/>
      <protection hidden="1"/>
    </xf>
    <xf numFmtId="3" fontId="44" fillId="45" borderId="28" xfId="0" applyNumberFormat="1" applyFont="1" applyFill="1" applyBorder="1" applyAlignment="1" applyProtection="1">
      <alignment horizontal="center" vertical="center"/>
      <protection hidden="1"/>
    </xf>
    <xf numFmtId="164" fontId="26" fillId="45" borderId="24" xfId="0" applyNumberFormat="1" applyFont="1" applyFill="1" applyBorder="1" applyAlignment="1" applyProtection="1">
      <alignment horizontal="center" vertical="center"/>
      <protection hidden="1"/>
    </xf>
    <xf numFmtId="0" fontId="26" fillId="45" borderId="35" xfId="0" applyNumberFormat="1" applyFont="1" applyFill="1" applyBorder="1" applyAlignment="1" applyProtection="1">
      <alignment horizontal="center" vertical="center"/>
      <protection hidden="1"/>
    </xf>
    <xf numFmtId="164" fontId="26" fillId="45" borderId="36" xfId="0" applyNumberFormat="1" applyFont="1" applyFill="1" applyBorder="1" applyAlignment="1" applyProtection="1">
      <alignment horizontal="center" vertical="center"/>
      <protection hidden="1"/>
    </xf>
    <xf numFmtId="0" fontId="26" fillId="45" borderId="26" xfId="0" applyFont="1" applyFill="1" applyBorder="1" applyAlignment="1" applyProtection="1">
      <alignment vertical="center"/>
      <protection hidden="1"/>
    </xf>
    <xf numFmtId="0" fontId="25" fillId="45" borderId="27" xfId="0" applyFont="1" applyFill="1" applyBorder="1" applyAlignment="1" applyProtection="1">
      <alignment vertical="center"/>
      <protection hidden="1"/>
    </xf>
    <xf numFmtId="0" fontId="26" fillId="54" borderId="27" xfId="0" applyNumberFormat="1" applyFont="1" applyFill="1" applyBorder="1" applyAlignment="1" applyProtection="1">
      <alignment horizontal="right"/>
      <protection hidden="1"/>
    </xf>
    <xf numFmtId="0" fontId="25" fillId="54" borderId="29" xfId="0" applyFont="1" applyFill="1" applyBorder="1" applyAlignment="1" applyProtection="1">
      <alignment vertical="center"/>
      <protection hidden="1"/>
    </xf>
    <xf numFmtId="0" fontId="44" fillId="54" borderId="25" xfId="0" applyNumberFormat="1" applyFont="1" applyFill="1" applyBorder="1" applyAlignment="1" applyProtection="1">
      <alignment vertical="center"/>
      <protection hidden="1"/>
    </xf>
    <xf numFmtId="0" fontId="25" fillId="38" borderId="81" xfId="0" applyFont="1" applyFill="1" applyBorder="1" applyAlignment="1" applyProtection="1">
      <alignment horizontal="center" vertical="center" textRotation="90"/>
      <protection hidden="1"/>
    </xf>
    <xf numFmtId="164" fontId="61" fillId="38" borderId="11" xfId="0" applyNumberFormat="1" applyFont="1" applyFill="1" applyBorder="1" applyAlignment="1" applyProtection="1">
      <alignment horizontal="center" vertical="center" wrapText="1"/>
      <protection hidden="1"/>
    </xf>
    <xf numFmtId="0" fontId="25" fillId="55" borderId="11" xfId="0" applyFont="1" applyFill="1" applyBorder="1" applyAlignment="1" applyProtection="1">
      <alignment horizontal="center" vertical="center" wrapText="1"/>
      <protection hidden="1"/>
    </xf>
    <xf numFmtId="0" fontId="25" fillId="55" borderId="56" xfId="0" applyFont="1" applyFill="1" applyBorder="1" applyAlignment="1" applyProtection="1">
      <alignment horizontal="center" vertical="center" wrapText="1"/>
      <protection hidden="1"/>
    </xf>
    <xf numFmtId="164" fontId="38" fillId="38" borderId="12" xfId="0" applyNumberFormat="1" applyFont="1" applyFill="1" applyBorder="1" applyAlignment="1" applyProtection="1">
      <alignment horizontal="right" vertical="center" wrapText="1"/>
      <protection hidden="1"/>
    </xf>
    <xf numFmtId="0" fontId="37" fillId="35" borderId="31" xfId="0" applyFont="1" applyFill="1" applyBorder="1" applyAlignment="1" applyProtection="1">
      <alignment horizontal="center" vertical="center" wrapText="1"/>
      <protection hidden="1"/>
    </xf>
    <xf numFmtId="0" fontId="37" fillId="35" borderId="32" xfId="0" applyFont="1" applyFill="1" applyBorder="1" applyAlignment="1" applyProtection="1">
      <alignment horizontal="center" vertical="center" wrapText="1"/>
      <protection hidden="1"/>
    </xf>
    <xf numFmtId="164" fontId="61" fillId="38" borderId="37" xfId="0" applyNumberFormat="1" applyFont="1" applyFill="1" applyBorder="1" applyAlignment="1" applyProtection="1">
      <alignment horizontal="center" vertical="center" wrapText="1"/>
      <protection hidden="1"/>
    </xf>
    <xf numFmtId="164" fontId="61" fillId="38" borderId="56" xfId="0" applyNumberFormat="1" applyFont="1" applyFill="1" applyBorder="1" applyAlignment="1" applyProtection="1">
      <alignment horizontal="center" vertical="center" wrapText="1"/>
      <protection hidden="1"/>
    </xf>
    <xf numFmtId="164" fontId="61" fillId="38" borderId="34" xfId="0" applyNumberFormat="1" applyFont="1" applyFill="1" applyBorder="1" applyAlignment="1" applyProtection="1">
      <alignment horizontal="center" vertical="center" wrapText="1"/>
      <protection hidden="1"/>
    </xf>
    <xf numFmtId="0" fontId="37" fillId="35" borderId="45" xfId="0" applyFont="1" applyFill="1" applyBorder="1" applyAlignment="1" applyProtection="1">
      <alignment horizontal="center" vertical="center" wrapText="1"/>
      <protection hidden="1"/>
    </xf>
    <xf numFmtId="164" fontId="37" fillId="55" borderId="46" xfId="0" applyNumberFormat="1" applyFont="1" applyFill="1" applyBorder="1" applyAlignment="1" applyProtection="1">
      <alignment horizontal="right" vertical="center" wrapText="1"/>
      <protection hidden="1"/>
    </xf>
    <xf numFmtId="164" fontId="37" fillId="55" borderId="111" xfId="0" applyNumberFormat="1" applyFont="1" applyFill="1" applyBorder="1" applyAlignment="1" applyProtection="1">
      <alignment horizontal="right" vertical="center" wrapText="1"/>
      <protection hidden="1"/>
    </xf>
    <xf numFmtId="164" fontId="38" fillId="38" borderId="30" xfId="0" applyNumberFormat="1" applyFont="1" applyFill="1" applyBorder="1" applyAlignment="1" applyProtection="1">
      <alignment horizontal="right" vertical="center" wrapText="1"/>
      <protection hidden="1"/>
    </xf>
    <xf numFmtId="164" fontId="61" fillId="38" borderId="31" xfId="0" applyNumberFormat="1" applyFont="1" applyFill="1" applyBorder="1" applyAlignment="1" applyProtection="1">
      <alignment horizontal="center" vertical="center" wrapText="1"/>
      <protection hidden="1"/>
    </xf>
    <xf numFmtId="164" fontId="61" fillId="38" borderId="32" xfId="0" applyNumberFormat="1" applyFont="1" applyFill="1" applyBorder="1" applyAlignment="1" applyProtection="1">
      <alignment horizontal="center" vertical="center" wrapText="1"/>
      <protection hidden="1"/>
    </xf>
    <xf numFmtId="164" fontId="38" fillId="38" borderId="100" xfId="0" applyNumberFormat="1" applyFont="1" applyFill="1" applyBorder="1" applyAlignment="1" applyProtection="1">
      <alignment horizontal="right" vertical="center" wrapText="1"/>
      <protection hidden="1"/>
    </xf>
    <xf numFmtId="164" fontId="38" fillId="38" borderId="33" xfId="0" applyNumberFormat="1" applyFont="1" applyFill="1" applyBorder="1" applyAlignment="1" applyProtection="1">
      <alignment horizontal="right" vertical="center" wrapText="1"/>
      <protection hidden="1"/>
    </xf>
    <xf numFmtId="164" fontId="38" fillId="38" borderId="59" xfId="0" applyNumberFormat="1" applyFont="1" applyFill="1" applyBorder="1" applyAlignment="1" applyProtection="1">
      <alignment horizontal="right" vertical="center" wrapText="1"/>
      <protection hidden="1"/>
    </xf>
    <xf numFmtId="164" fontId="38" fillId="38" borderId="57" xfId="0" applyNumberFormat="1" applyFont="1" applyFill="1" applyBorder="1" applyAlignment="1" applyProtection="1">
      <alignment horizontal="right" vertical="center" wrapText="1"/>
      <protection hidden="1"/>
    </xf>
    <xf numFmtId="0" fontId="26" fillId="38" borderId="59" xfId="0" applyFont="1" applyFill="1" applyBorder="1" applyAlignment="1" applyProtection="1">
      <alignment horizontal="center" vertical="center" wrapText="1"/>
      <protection hidden="1"/>
    </xf>
    <xf numFmtId="1" fontId="26" fillId="55" borderId="11" xfId="0" applyNumberFormat="1" applyFont="1" applyFill="1" applyBorder="1" applyAlignment="1" applyProtection="1">
      <alignment horizontal="center" vertical="center" wrapText="1"/>
      <protection hidden="1"/>
    </xf>
    <xf numFmtId="4" fontId="26" fillId="55" borderId="11" xfId="0" applyNumberFormat="1" applyFont="1" applyFill="1" applyBorder="1" applyAlignment="1" applyProtection="1">
      <alignment horizontal="center" vertical="center" wrapText="1"/>
      <protection hidden="1"/>
    </xf>
    <xf numFmtId="1" fontId="26" fillId="55" borderId="56" xfId="0" applyNumberFormat="1" applyFont="1" applyFill="1" applyBorder="1" applyAlignment="1" applyProtection="1">
      <alignment horizontal="center" vertical="center" wrapText="1"/>
      <protection hidden="1"/>
    </xf>
    <xf numFmtId="0" fontId="26" fillId="38" borderId="31" xfId="0" applyFont="1" applyFill="1" applyBorder="1" applyAlignment="1" applyProtection="1">
      <alignment horizontal="center" vertical="center" wrapText="1"/>
      <protection hidden="1"/>
    </xf>
    <xf numFmtId="1" fontId="26" fillId="64" borderId="12" xfId="0" applyNumberFormat="1" applyFont="1" applyFill="1" applyBorder="1" applyAlignment="1" applyProtection="1">
      <alignment horizontal="center" vertical="center" wrapText="1"/>
      <protection hidden="1"/>
    </xf>
    <xf numFmtId="4" fontId="26" fillId="64" borderId="12" xfId="0" applyNumberFormat="1" applyFont="1" applyFill="1" applyBorder="1" applyAlignment="1" applyProtection="1">
      <alignment horizontal="center" vertical="center" wrapText="1"/>
      <protection hidden="1"/>
    </xf>
    <xf numFmtId="1" fontId="26" fillId="64" borderId="57" xfId="0" applyNumberFormat="1" applyFont="1" applyFill="1" applyBorder="1" applyAlignment="1" applyProtection="1">
      <alignment horizontal="center" vertical="center" wrapText="1"/>
      <protection hidden="1"/>
    </xf>
    <xf numFmtId="0" fontId="39" fillId="33" borderId="0" xfId="0" applyFont="1" applyFill="1" applyAlignment="1" applyProtection="1">
      <alignment horizontal="center" vertical="center"/>
      <protection hidden="1"/>
    </xf>
    <xf numFmtId="0" fontId="25" fillId="38" borderId="16" xfId="0" applyFont="1" applyFill="1" applyBorder="1" applyAlignment="1" applyProtection="1">
      <alignment horizontal="left" vertical="center" wrapText="1"/>
      <protection hidden="1"/>
    </xf>
    <xf numFmtId="0" fontId="25" fillId="43" borderId="16" xfId="0" applyFont="1" applyFill="1" applyBorder="1" applyAlignment="1" applyProtection="1">
      <alignment horizontal="left" vertical="center" wrapText="1"/>
      <protection hidden="1"/>
    </xf>
    <xf numFmtId="0" fontId="25" fillId="39" borderId="16" xfId="0" applyFont="1" applyFill="1" applyBorder="1" applyAlignment="1" applyProtection="1">
      <alignment horizontal="left" vertical="center" wrapText="1"/>
      <protection hidden="1"/>
    </xf>
    <xf numFmtId="0" fontId="25" fillId="42" borderId="16" xfId="0" applyFont="1" applyFill="1" applyBorder="1" applyAlignment="1" applyProtection="1">
      <alignment horizontal="left" vertical="center" wrapText="1"/>
      <protection hidden="1"/>
    </xf>
    <xf numFmtId="0" fontId="25" fillId="36" borderId="16" xfId="0" applyFont="1" applyFill="1" applyBorder="1" applyAlignment="1" applyProtection="1">
      <alignment horizontal="left" vertical="center" wrapText="1"/>
      <protection hidden="1"/>
    </xf>
    <xf numFmtId="164" fontId="37" fillId="38" borderId="45" xfId="0" applyNumberFormat="1" applyFont="1" applyFill="1" applyBorder="1" applyAlignment="1" applyProtection="1">
      <alignment horizontal="right" vertical="center" wrapText="1"/>
      <protection hidden="1"/>
    </xf>
    <xf numFmtId="0" fontId="37" fillId="65" borderId="66" xfId="0" applyFont="1" applyFill="1" applyBorder="1" applyAlignment="1" applyProtection="1">
      <alignment horizontal="center" vertical="center"/>
      <protection hidden="1"/>
    </xf>
    <xf numFmtId="0" fontId="37" fillId="65" borderId="64" xfId="0" applyFont="1" applyFill="1" applyBorder="1" applyAlignment="1" applyProtection="1">
      <alignment horizontal="center" vertical="center"/>
      <protection hidden="1"/>
    </xf>
    <xf numFmtId="0" fontId="66" fillId="40" borderId="0" xfId="0" applyFont="1" applyFill="1" applyBorder="1" applyAlignment="1" applyProtection="1">
      <alignment horizontal="center" vertical="center" wrapText="1"/>
      <protection hidden="1"/>
    </xf>
    <xf numFmtId="164" fontId="66" fillId="40" borderId="0" xfId="0" applyNumberFormat="1" applyFont="1" applyFill="1" applyBorder="1" applyAlignment="1" applyProtection="1">
      <alignment horizontal="center" vertical="center"/>
      <protection hidden="1"/>
    </xf>
    <xf numFmtId="0" fontId="37" fillId="0" borderId="11" xfId="0" applyFont="1" applyFill="1" applyBorder="1" applyAlignment="1" applyProtection="1">
      <alignment horizontal="center" vertical="center"/>
      <protection locked="0"/>
    </xf>
    <xf numFmtId="164" fontId="37" fillId="0" borderId="11" xfId="0" applyNumberFormat="1" applyFont="1" applyFill="1" applyBorder="1" applyAlignment="1" applyProtection="1">
      <alignment horizontal="center" vertical="center"/>
      <protection locked="0"/>
    </xf>
    <xf numFmtId="0" fontId="37" fillId="0" borderId="65" xfId="0" applyFont="1" applyFill="1" applyBorder="1" applyAlignment="1" applyProtection="1">
      <alignment horizontal="center" vertical="center"/>
      <protection locked="0"/>
    </xf>
    <xf numFmtId="0" fontId="37" fillId="0" borderId="64" xfId="0" applyFont="1" applyFill="1" applyBorder="1" applyAlignment="1" applyProtection="1">
      <alignment horizontal="center" vertical="center"/>
      <protection locked="0"/>
    </xf>
    <xf numFmtId="0" fontId="26" fillId="55" borderId="25" xfId="0" applyFont="1" applyFill="1" applyBorder="1" applyAlignment="1" applyProtection="1">
      <alignment horizontal="center" vertical="center"/>
      <protection hidden="1"/>
    </xf>
    <xf numFmtId="0" fontId="26" fillId="58" borderId="25" xfId="0" applyFont="1" applyFill="1" applyBorder="1" applyAlignment="1" applyProtection="1">
      <alignment horizontal="center" vertical="center"/>
      <protection hidden="1"/>
    </xf>
    <xf numFmtId="164" fontId="69" fillId="41" borderId="43" xfId="0" applyNumberFormat="1" applyFont="1" applyFill="1" applyBorder="1" applyAlignment="1" applyProtection="1">
      <alignment horizontal="center" vertical="center"/>
      <protection hidden="1"/>
    </xf>
    <xf numFmtId="164" fontId="65" fillId="35" borderId="43" xfId="0" applyNumberFormat="1" applyFont="1" applyFill="1" applyBorder="1" applyAlignment="1" applyProtection="1">
      <alignment horizontal="center" vertical="center"/>
      <protection hidden="1"/>
    </xf>
    <xf numFmtId="0" fontId="70" fillId="38" borderId="0" xfId="0" applyFont="1" applyFill="1" applyBorder="1" applyAlignment="1" applyProtection="1">
      <alignment horizontal="center" vertical="center" wrapText="1"/>
      <protection hidden="1"/>
    </xf>
    <xf numFmtId="164" fontId="70" fillId="38" borderId="0" xfId="0" applyNumberFormat="1" applyFont="1" applyFill="1" applyBorder="1" applyAlignment="1" applyProtection="1">
      <alignment horizontal="center" vertical="center"/>
      <protection hidden="1"/>
    </xf>
    <xf numFmtId="0" fontId="72" fillId="43" borderId="0" xfId="0" applyFont="1" applyFill="1" applyBorder="1" applyAlignment="1" applyProtection="1">
      <alignment horizontal="center" vertical="center" wrapText="1"/>
      <protection hidden="1"/>
    </xf>
    <xf numFmtId="164" fontId="72" fillId="43" borderId="0" xfId="0" applyNumberFormat="1" applyFont="1" applyFill="1" applyBorder="1" applyAlignment="1" applyProtection="1">
      <alignment horizontal="center" vertical="center"/>
      <protection hidden="1"/>
    </xf>
    <xf numFmtId="0" fontId="26" fillId="59" borderId="25" xfId="0" applyFont="1" applyFill="1" applyBorder="1" applyAlignment="1" applyProtection="1">
      <alignment horizontal="center"/>
      <protection hidden="1"/>
    </xf>
    <xf numFmtId="164" fontId="73" fillId="46" borderId="43" xfId="0" applyNumberFormat="1" applyFont="1" applyFill="1" applyBorder="1" applyAlignment="1" applyProtection="1">
      <alignment horizontal="center" vertical="center"/>
      <protection hidden="1"/>
    </xf>
    <xf numFmtId="0" fontId="74" fillId="39" borderId="0" xfId="0" applyFont="1" applyFill="1" applyBorder="1" applyAlignment="1" applyProtection="1">
      <alignment horizontal="center" vertical="center" wrapText="1"/>
      <protection hidden="1"/>
    </xf>
    <xf numFmtId="164" fontId="74" fillId="39" borderId="0" xfId="0" applyNumberFormat="1" applyFont="1" applyFill="1" applyBorder="1" applyAlignment="1" applyProtection="1">
      <alignment horizontal="center" vertical="center"/>
      <protection hidden="1"/>
    </xf>
    <xf numFmtId="0" fontId="26" fillId="56" borderId="25" xfId="0" applyFont="1" applyFill="1" applyBorder="1" applyAlignment="1" applyProtection="1">
      <alignment horizontal="center"/>
      <protection hidden="1"/>
    </xf>
    <xf numFmtId="164" fontId="68" fillId="37" borderId="43" xfId="0" applyNumberFormat="1" applyFont="1" applyFill="1" applyBorder="1" applyAlignment="1" applyProtection="1">
      <alignment horizontal="center" vertical="center"/>
      <protection hidden="1"/>
    </xf>
    <xf numFmtId="0" fontId="67" fillId="42" borderId="0" xfId="0" applyFont="1" applyFill="1" applyBorder="1" applyAlignment="1" applyProtection="1">
      <alignment horizontal="center" vertical="center" wrapText="1"/>
      <protection hidden="1"/>
    </xf>
    <xf numFmtId="164" fontId="67" fillId="42" borderId="0" xfId="0" applyNumberFormat="1" applyFont="1" applyFill="1" applyBorder="1" applyAlignment="1" applyProtection="1">
      <alignment horizontal="center" vertical="center"/>
      <protection hidden="1"/>
    </xf>
    <xf numFmtId="164" fontId="75" fillId="44" borderId="43" xfId="0" applyNumberFormat="1" applyFont="1" applyFill="1" applyBorder="1" applyAlignment="1" applyProtection="1">
      <alignment horizontal="center" vertical="center"/>
      <protection hidden="1"/>
    </xf>
    <xf numFmtId="0" fontId="26" fillId="57" borderId="25" xfId="0" applyFont="1" applyFill="1" applyBorder="1" applyAlignment="1" applyProtection="1">
      <alignment horizontal="center" vertical="center"/>
      <protection hidden="1"/>
    </xf>
    <xf numFmtId="0" fontId="26" fillId="54" borderId="25" xfId="0" applyFont="1" applyFill="1" applyBorder="1" applyAlignment="1" applyProtection="1">
      <alignment horizontal="center" vertical="center"/>
      <protection hidden="1"/>
    </xf>
    <xf numFmtId="0" fontId="71" fillId="36" borderId="0" xfId="0" applyFont="1" applyFill="1" applyBorder="1" applyAlignment="1" applyProtection="1">
      <alignment horizontal="center" vertical="center" wrapText="1"/>
      <protection hidden="1"/>
    </xf>
    <xf numFmtId="164" fontId="71" fillId="36" borderId="0" xfId="0" applyNumberFormat="1" applyFont="1" applyFill="1" applyBorder="1" applyAlignment="1" applyProtection="1">
      <alignment horizontal="center" vertical="center"/>
      <protection hidden="1"/>
    </xf>
    <xf numFmtId="164" fontId="76" fillId="45" borderId="43" xfId="0" applyNumberFormat="1" applyFont="1" applyFill="1" applyBorder="1" applyAlignment="1" applyProtection="1">
      <alignment horizontal="center" vertical="center"/>
      <protection hidden="1"/>
    </xf>
    <xf numFmtId="165" fontId="25" fillId="40" borderId="14" xfId="0" applyNumberFormat="1" applyFont="1" applyFill="1" applyBorder="1" applyAlignment="1" applyProtection="1">
      <alignment horizontal="right" vertical="center" wrapText="1" indent="1"/>
      <protection hidden="1"/>
    </xf>
    <xf numFmtId="165" fontId="37" fillId="58" borderId="14" xfId="0" applyNumberFormat="1" applyFont="1" applyFill="1" applyBorder="1" applyAlignment="1" applyProtection="1">
      <alignment horizontal="right" vertical="center" wrapText="1" indent="1"/>
      <protection hidden="1"/>
    </xf>
    <xf numFmtId="165" fontId="60" fillId="34" borderId="0" xfId="0" applyNumberFormat="1" applyFont="1" applyFill="1" applyBorder="1" applyAlignment="1" applyProtection="1">
      <alignment horizontal="right" vertical="center" wrapText="1" indent="1"/>
      <protection hidden="1"/>
    </xf>
    <xf numFmtId="165" fontId="78" fillId="34" borderId="0" xfId="0" applyNumberFormat="1" applyFont="1" applyFill="1" applyBorder="1" applyAlignment="1" applyProtection="1">
      <alignment horizontal="right" vertical="center" wrapText="1" indent="1"/>
      <protection hidden="1"/>
    </xf>
    <xf numFmtId="164" fontId="61" fillId="38" borderId="30" xfId="0" applyNumberFormat="1" applyFont="1" applyFill="1" applyBorder="1" applyAlignment="1" applyProtection="1">
      <alignment horizontal="center" vertical="center" wrapText="1"/>
      <protection hidden="1"/>
    </xf>
    <xf numFmtId="164" fontId="61" fillId="38" borderId="100" xfId="0" applyNumberFormat="1" applyFont="1" applyFill="1" applyBorder="1" applyAlignment="1" applyProtection="1">
      <alignment horizontal="center" vertical="center" wrapText="1"/>
      <protection hidden="1"/>
    </xf>
    <xf numFmtId="164" fontId="61" fillId="38" borderId="33" xfId="0" applyNumberFormat="1" applyFont="1" applyFill="1" applyBorder="1" applyAlignment="1" applyProtection="1">
      <alignment horizontal="center" vertical="center" wrapText="1"/>
      <protection hidden="1"/>
    </xf>
    <xf numFmtId="0" fontId="60" fillId="34" borderId="0" xfId="0" applyFont="1" applyFill="1" applyBorder="1" applyProtection="1">
      <protection hidden="1"/>
    </xf>
    <xf numFmtId="165" fontId="25" fillId="36" borderId="76" xfId="0" applyNumberFormat="1" applyFont="1" applyFill="1" applyBorder="1" applyAlignment="1" applyProtection="1">
      <alignment horizontal="right" vertical="center" wrapText="1" indent="1"/>
      <protection hidden="1"/>
    </xf>
    <xf numFmtId="165" fontId="37" fillId="54" borderId="76" xfId="0" applyNumberFormat="1" applyFont="1" applyFill="1" applyBorder="1" applyAlignment="1" applyProtection="1">
      <alignment horizontal="right" vertical="center" wrapText="1" indent="1"/>
      <protection hidden="1"/>
    </xf>
    <xf numFmtId="165" fontId="25" fillId="42" borderId="76" xfId="0" applyNumberFormat="1" applyFont="1" applyFill="1" applyBorder="1" applyAlignment="1" applyProtection="1">
      <alignment horizontal="right" vertical="center" wrapText="1" indent="1"/>
      <protection hidden="1"/>
    </xf>
    <xf numFmtId="165" fontId="37" fillId="57" borderId="76" xfId="0" applyNumberFormat="1" applyFont="1" applyFill="1" applyBorder="1" applyAlignment="1" applyProtection="1">
      <alignment horizontal="right" vertical="center" wrapText="1" indent="1"/>
      <protection hidden="1"/>
    </xf>
    <xf numFmtId="165" fontId="25" fillId="39" borderId="76" xfId="0" applyNumberFormat="1" applyFont="1" applyFill="1" applyBorder="1" applyAlignment="1" applyProtection="1">
      <alignment horizontal="right" vertical="center" wrapText="1" indent="1"/>
      <protection hidden="1"/>
    </xf>
    <xf numFmtId="165" fontId="37" fillId="56" borderId="76" xfId="0" applyNumberFormat="1" applyFont="1" applyFill="1" applyBorder="1" applyAlignment="1" applyProtection="1">
      <alignment horizontal="right" vertical="center" wrapText="1" indent="1"/>
      <protection hidden="1"/>
    </xf>
    <xf numFmtId="165" fontId="25" fillId="43" borderId="76" xfId="0" applyNumberFormat="1" applyFont="1" applyFill="1" applyBorder="1" applyAlignment="1" applyProtection="1">
      <alignment horizontal="right" vertical="center" wrapText="1" indent="1"/>
      <protection hidden="1"/>
    </xf>
    <xf numFmtId="165" fontId="37" fillId="59" borderId="76" xfId="0" applyNumberFormat="1" applyFont="1" applyFill="1" applyBorder="1" applyAlignment="1" applyProtection="1">
      <alignment horizontal="right" vertical="center" wrapText="1" indent="1"/>
      <protection hidden="1"/>
    </xf>
    <xf numFmtId="165" fontId="25" fillId="38" borderId="76" xfId="0" applyNumberFormat="1" applyFont="1" applyFill="1" applyBorder="1" applyAlignment="1" applyProtection="1">
      <alignment horizontal="right" vertical="center" wrapText="1" indent="1"/>
      <protection hidden="1"/>
    </xf>
    <xf numFmtId="165" fontId="37" fillId="55" borderId="76" xfId="0" applyNumberFormat="1" applyFont="1" applyFill="1" applyBorder="1" applyAlignment="1" applyProtection="1">
      <alignment horizontal="right" vertical="center" wrapText="1" indent="1"/>
      <protection hidden="1"/>
    </xf>
    <xf numFmtId="0" fontId="35" fillId="45" borderId="14" xfId="0" applyFont="1" applyFill="1" applyBorder="1" applyAlignment="1" applyProtection="1">
      <alignment horizontal="center" vertical="center" wrapText="1"/>
      <protection hidden="1"/>
    </xf>
    <xf numFmtId="0" fontId="35" fillId="44" borderId="14" xfId="0" applyFont="1" applyFill="1" applyBorder="1" applyAlignment="1" applyProtection="1">
      <alignment horizontal="center" vertical="center" wrapText="1"/>
      <protection hidden="1"/>
    </xf>
    <xf numFmtId="0" fontId="35" fillId="37" borderId="14" xfId="0" applyFont="1" applyFill="1" applyBorder="1" applyAlignment="1" applyProtection="1">
      <alignment horizontal="center" vertical="center" wrapText="1"/>
      <protection hidden="1"/>
    </xf>
    <xf numFmtId="0" fontId="35" fillId="46" borderId="14" xfId="0" applyFont="1" applyFill="1" applyBorder="1" applyAlignment="1" applyProtection="1">
      <alignment horizontal="center" vertical="center" wrapText="1"/>
      <protection hidden="1"/>
    </xf>
    <xf numFmtId="0" fontId="35" fillId="35" borderId="14" xfId="0" applyFont="1" applyFill="1" applyBorder="1" applyAlignment="1" applyProtection="1">
      <alignment horizontal="center" vertical="center" wrapText="1"/>
      <protection hidden="1"/>
    </xf>
    <xf numFmtId="0" fontId="25" fillId="34" borderId="12" xfId="0" applyFont="1" applyFill="1" applyBorder="1" applyProtection="1">
      <protection hidden="1"/>
    </xf>
    <xf numFmtId="0" fontId="25" fillId="38" borderId="16" xfId="0" applyFont="1" applyFill="1" applyBorder="1" applyAlignment="1" applyProtection="1">
      <alignment horizontal="left" vertical="center" wrapText="1"/>
      <protection hidden="1"/>
    </xf>
    <xf numFmtId="0" fontId="25" fillId="43" borderId="16" xfId="0" applyFont="1" applyFill="1" applyBorder="1" applyAlignment="1" applyProtection="1">
      <alignment horizontal="left" vertical="center" wrapText="1"/>
      <protection hidden="1"/>
    </xf>
    <xf numFmtId="0" fontId="25" fillId="39" borderId="16" xfId="0" applyFont="1" applyFill="1" applyBorder="1" applyAlignment="1" applyProtection="1">
      <alignment horizontal="left" vertical="center" wrapText="1"/>
      <protection hidden="1"/>
    </xf>
    <xf numFmtId="0" fontId="25" fillId="42" borderId="16" xfId="0" applyFont="1" applyFill="1" applyBorder="1" applyAlignment="1" applyProtection="1">
      <alignment horizontal="left" vertical="center" wrapText="1"/>
      <protection hidden="1"/>
    </xf>
    <xf numFmtId="0" fontId="25" fillId="36" borderId="16" xfId="0" applyFont="1" applyFill="1" applyBorder="1" applyAlignment="1" applyProtection="1">
      <alignment horizontal="left" vertical="center" wrapText="1"/>
      <protection hidden="1"/>
    </xf>
    <xf numFmtId="0" fontId="25" fillId="55" borderId="16" xfId="0" applyFont="1" applyFill="1" applyBorder="1" applyAlignment="1" applyProtection="1">
      <alignment horizontal="left" vertical="center" wrapText="1"/>
      <protection hidden="1"/>
    </xf>
    <xf numFmtId="0" fontId="81" fillId="40" borderId="38" xfId="0" applyFont="1" applyFill="1" applyBorder="1" applyAlignment="1" applyProtection="1">
      <alignment horizontal="center" vertical="center"/>
      <protection hidden="1"/>
    </xf>
    <xf numFmtId="164" fontId="44" fillId="34" borderId="0" xfId="0" applyNumberFormat="1" applyFont="1" applyFill="1" applyProtection="1">
      <protection hidden="1"/>
    </xf>
    <xf numFmtId="164" fontId="44" fillId="58" borderId="40" xfId="0" applyNumberFormat="1" applyFont="1" applyFill="1" applyBorder="1" applyAlignment="1" applyProtection="1">
      <alignment vertical="center"/>
      <protection hidden="1"/>
    </xf>
    <xf numFmtId="164" fontId="44" fillId="58" borderId="16" xfId="0" applyNumberFormat="1" applyFont="1" applyFill="1" applyBorder="1" applyAlignment="1" applyProtection="1">
      <alignment horizontal="center" vertical="center"/>
      <protection hidden="1"/>
    </xf>
    <xf numFmtId="0" fontId="82" fillId="38" borderId="38" xfId="0" applyFont="1" applyFill="1" applyBorder="1" applyAlignment="1" applyProtection="1">
      <alignment horizontal="center" vertical="center"/>
      <protection hidden="1"/>
    </xf>
    <xf numFmtId="0" fontId="83" fillId="39" borderId="38" xfId="0" applyFont="1" applyFill="1" applyBorder="1" applyAlignment="1" applyProtection="1">
      <alignment horizontal="center" vertical="center"/>
      <protection hidden="1"/>
    </xf>
    <xf numFmtId="0" fontId="85" fillId="43" borderId="38" xfId="0" applyFont="1" applyFill="1" applyBorder="1" applyAlignment="1" applyProtection="1">
      <alignment horizontal="center" vertical="center"/>
      <protection hidden="1"/>
    </xf>
    <xf numFmtId="0" fontId="80" fillId="42" borderId="38" xfId="0" applyFont="1" applyFill="1" applyBorder="1" applyAlignment="1" applyProtection="1">
      <alignment horizontal="center" vertical="center"/>
      <protection hidden="1"/>
    </xf>
    <xf numFmtId="0" fontId="84" fillId="36" borderId="38" xfId="0" applyFont="1" applyFill="1" applyBorder="1" applyAlignment="1" applyProtection="1">
      <alignment horizontal="center" vertical="center"/>
      <protection hidden="1"/>
    </xf>
    <xf numFmtId="0" fontId="60" fillId="34" borderId="0" xfId="0" applyFont="1" applyFill="1" applyBorder="1" applyAlignment="1" applyProtection="1">
      <alignment horizontal="center" vertical="center" wrapText="1"/>
      <protection hidden="1"/>
    </xf>
    <xf numFmtId="0" fontId="25" fillId="57" borderId="16" xfId="0" applyFont="1" applyFill="1" applyBorder="1" applyAlignment="1" applyProtection="1">
      <alignment horizontal="left" vertical="center" wrapText="1"/>
      <protection hidden="1"/>
    </xf>
    <xf numFmtId="0" fontId="25" fillId="57" borderId="16" xfId="0" applyFont="1" applyFill="1" applyBorder="1" applyAlignment="1" applyProtection="1">
      <alignment horizontal="left" vertical="center"/>
      <protection hidden="1"/>
    </xf>
    <xf numFmtId="0" fontId="25" fillId="54" borderId="16" xfId="0" applyFont="1" applyFill="1" applyBorder="1" applyAlignment="1" applyProtection="1">
      <alignment horizontal="left" vertical="center" wrapText="1"/>
      <protection hidden="1"/>
    </xf>
    <xf numFmtId="0" fontId="25" fillId="54" borderId="16" xfId="0" applyFont="1" applyFill="1" applyBorder="1" applyAlignment="1" applyProtection="1">
      <alignment horizontal="left" vertical="center"/>
      <protection hidden="1"/>
    </xf>
    <xf numFmtId="0" fontId="25" fillId="59" borderId="16" xfId="0" applyFont="1" applyFill="1" applyBorder="1" applyAlignment="1" applyProtection="1">
      <alignment horizontal="left" vertical="center" wrapText="1"/>
      <protection hidden="1"/>
    </xf>
    <xf numFmtId="0" fontId="25" fillId="59" borderId="16" xfId="0" applyFont="1" applyFill="1" applyBorder="1" applyAlignment="1" applyProtection="1">
      <alignment horizontal="left" vertical="center"/>
      <protection hidden="1"/>
    </xf>
    <xf numFmtId="0" fontId="25" fillId="58" borderId="16" xfId="0" applyFont="1" applyFill="1" applyBorder="1" applyAlignment="1" applyProtection="1">
      <alignment horizontal="left" vertical="center" wrapText="1"/>
      <protection hidden="1"/>
    </xf>
    <xf numFmtId="0" fontId="25" fillId="58" borderId="16" xfId="0" applyFont="1" applyFill="1" applyBorder="1" applyAlignment="1" applyProtection="1">
      <alignment horizontal="left" vertical="center"/>
      <protection hidden="1"/>
    </xf>
    <xf numFmtId="0" fontId="25" fillId="55" borderId="16" xfId="0" applyFont="1" applyFill="1" applyBorder="1" applyAlignment="1" applyProtection="1">
      <alignment vertical="center"/>
      <protection hidden="1"/>
    </xf>
    <xf numFmtId="0" fontId="25" fillId="56" borderId="16" xfId="0" applyFont="1" applyFill="1" applyBorder="1" applyAlignment="1" applyProtection="1">
      <alignment horizontal="left" vertical="center" wrapText="1"/>
      <protection hidden="1"/>
    </xf>
    <xf numFmtId="0" fontId="25" fillId="56" borderId="16" xfId="0" applyFont="1" applyFill="1" applyBorder="1" applyAlignment="1" applyProtection="1">
      <alignment horizontal="left" vertical="center"/>
      <protection hidden="1"/>
    </xf>
    <xf numFmtId="0" fontId="39" fillId="33" borderId="0" xfId="0" applyFont="1" applyFill="1" applyAlignment="1" applyProtection="1">
      <alignment horizontal="center" vertical="center"/>
      <protection hidden="1"/>
    </xf>
    <xf numFmtId="0" fontId="77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60" fillId="34" borderId="0" xfId="0" applyFont="1" applyFill="1" applyBorder="1" applyAlignment="1" applyProtection="1">
      <alignment horizontal="center" vertical="center" wrapText="1"/>
      <protection hidden="1"/>
    </xf>
    <xf numFmtId="0" fontId="35" fillId="41" borderId="11" xfId="0" applyFont="1" applyFill="1" applyBorder="1" applyAlignment="1" applyProtection="1">
      <alignment horizontal="center" vertical="center" wrapText="1"/>
      <protection hidden="1"/>
    </xf>
    <xf numFmtId="0" fontId="33" fillId="41" borderId="11" xfId="0" applyFont="1" applyFill="1" applyBorder="1" applyAlignment="1" applyProtection="1">
      <alignment vertical="center" wrapText="1"/>
      <protection hidden="1"/>
    </xf>
    <xf numFmtId="0" fontId="60" fillId="48" borderId="0" xfId="0" applyFont="1" applyFill="1" applyProtection="1">
      <protection hidden="1"/>
    </xf>
    <xf numFmtId="0" fontId="79" fillId="33" borderId="0" xfId="0" applyFont="1" applyFill="1" applyAlignment="1" applyProtection="1">
      <protection hidden="1"/>
    </xf>
    <xf numFmtId="0" fontId="44" fillId="33" borderId="0" xfId="0" applyFont="1" applyFill="1" applyAlignment="1" applyProtection="1">
      <protection hidden="1"/>
    </xf>
    <xf numFmtId="0" fontId="35" fillId="41" borderId="11" xfId="0" applyNumberFormat="1" applyFont="1" applyFill="1" applyBorder="1" applyAlignment="1" applyProtection="1">
      <alignment vertical="center" wrapText="1"/>
      <protection hidden="1"/>
    </xf>
    <xf numFmtId="0" fontId="35" fillId="41" borderId="14" xfId="0" applyNumberFormat="1" applyFont="1" applyFill="1" applyBorder="1" applyAlignment="1" applyProtection="1">
      <alignment vertical="center" wrapText="1"/>
      <protection hidden="1"/>
    </xf>
    <xf numFmtId="0" fontId="77" fillId="34" borderId="0" xfId="0" applyNumberFormat="1" applyFont="1" applyFill="1" applyBorder="1" applyAlignment="1" applyProtection="1">
      <alignment vertical="center" wrapText="1"/>
      <protection hidden="1"/>
    </xf>
    <xf numFmtId="0" fontId="35" fillId="41" borderId="12" xfId="0" applyFont="1" applyFill="1" applyBorder="1" applyAlignment="1" applyProtection="1">
      <alignment horizontal="center" vertical="center" wrapText="1"/>
      <protection hidden="1"/>
    </xf>
    <xf numFmtId="165" fontId="37" fillId="58" borderId="48" xfId="0" applyNumberFormat="1" applyFont="1" applyFill="1" applyBorder="1" applyAlignment="1" applyProtection="1">
      <alignment horizontal="right" vertical="center" wrapText="1" indent="1"/>
      <protection hidden="1"/>
    </xf>
    <xf numFmtId="165" fontId="37" fillId="58" borderId="12" xfId="0" applyNumberFormat="1" applyFont="1" applyFill="1" applyBorder="1" applyAlignment="1" applyProtection="1">
      <alignment horizontal="right" vertical="center" wrapText="1" indent="1"/>
      <protection hidden="1"/>
    </xf>
    <xf numFmtId="49" fontId="35" fillId="41" borderId="11" xfId="0" applyNumberFormat="1" applyFont="1" applyFill="1" applyBorder="1" applyAlignment="1" applyProtection="1">
      <alignment vertical="center" wrapText="1"/>
      <protection hidden="1"/>
    </xf>
    <xf numFmtId="0" fontId="25" fillId="40" borderId="11" xfId="0" applyNumberFormat="1" applyFont="1" applyFill="1" applyBorder="1" applyAlignment="1" applyProtection="1">
      <alignment vertical="center"/>
      <protection hidden="1"/>
    </xf>
    <xf numFmtId="0" fontId="60" fillId="34" borderId="0" xfId="0" applyNumberFormat="1" applyFont="1" applyFill="1" applyBorder="1" applyAlignment="1" applyProtection="1">
      <alignment vertical="center" wrapText="1"/>
      <protection hidden="1"/>
    </xf>
    <xf numFmtId="0" fontId="26" fillId="38" borderId="30" xfId="0" applyFont="1" applyFill="1" applyBorder="1" applyAlignment="1" applyProtection="1">
      <alignment horizontal="center" vertical="center"/>
      <protection hidden="1"/>
    </xf>
    <xf numFmtId="0" fontId="35" fillId="35" borderId="14" xfId="0" applyFont="1" applyFill="1" applyBorder="1" applyAlignment="1" applyProtection="1">
      <alignment horizontal="center" vertical="center" wrapText="1"/>
      <protection hidden="1"/>
    </xf>
    <xf numFmtId="0" fontId="35" fillId="35" borderId="11" xfId="0" applyNumberFormat="1" applyFont="1" applyFill="1" applyBorder="1" applyAlignment="1" applyProtection="1">
      <alignment vertical="center" wrapText="1"/>
      <protection hidden="1"/>
    </xf>
    <xf numFmtId="0" fontId="35" fillId="35" borderId="14" xfId="0" applyNumberFormat="1" applyFont="1" applyFill="1" applyBorder="1" applyAlignment="1" applyProtection="1">
      <alignment vertical="center" wrapText="1"/>
      <protection hidden="1"/>
    </xf>
    <xf numFmtId="49" fontId="35" fillId="35" borderId="11" xfId="0" applyNumberFormat="1" applyFont="1" applyFill="1" applyBorder="1" applyAlignment="1" applyProtection="1">
      <alignment vertical="center" wrapText="1"/>
      <protection hidden="1"/>
    </xf>
    <xf numFmtId="0" fontId="25" fillId="38" borderId="11" xfId="0" applyNumberFormat="1" applyFont="1" applyFill="1" applyBorder="1" applyAlignment="1" applyProtection="1">
      <alignment vertical="center"/>
      <protection hidden="1"/>
    </xf>
    <xf numFmtId="0" fontId="34" fillId="38" borderId="11" xfId="0" applyNumberFormat="1" applyFont="1" applyFill="1" applyBorder="1" applyAlignment="1" applyProtection="1">
      <alignment vertical="center"/>
      <protection hidden="1"/>
    </xf>
    <xf numFmtId="165" fontId="34" fillId="38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25" fillId="38" borderId="13" xfId="0" applyNumberFormat="1" applyFont="1" applyFill="1" applyBorder="1" applyAlignment="1" applyProtection="1">
      <alignment vertical="center"/>
      <protection hidden="1"/>
    </xf>
    <xf numFmtId="0" fontId="35" fillId="35" borderId="76" xfId="0" applyNumberFormat="1" applyFont="1" applyFill="1" applyBorder="1" applyAlignment="1" applyProtection="1">
      <alignment vertical="center" wrapText="1"/>
      <protection hidden="1"/>
    </xf>
    <xf numFmtId="165" fontId="34" fillId="38" borderId="76" xfId="0" applyNumberFormat="1" applyFont="1" applyFill="1" applyBorder="1" applyAlignment="1" applyProtection="1">
      <alignment horizontal="right" vertical="center" wrapText="1" indent="1"/>
      <protection hidden="1"/>
    </xf>
    <xf numFmtId="165" fontId="47" fillId="55" borderId="15" xfId="0" applyNumberFormat="1" applyFont="1" applyFill="1" applyBorder="1" applyAlignment="1" applyProtection="1">
      <alignment horizontal="right" vertical="center" wrapText="1" indent="1"/>
      <protection hidden="1"/>
    </xf>
    <xf numFmtId="0" fontId="34" fillId="38" borderId="76" xfId="0" applyNumberFormat="1" applyFont="1" applyFill="1" applyBorder="1" applyAlignment="1" applyProtection="1">
      <alignment vertical="center"/>
      <protection hidden="1"/>
    </xf>
    <xf numFmtId="0" fontId="60" fillId="34" borderId="0" xfId="0" applyNumberFormat="1" applyFont="1" applyFill="1" applyBorder="1" applyAlignment="1" applyProtection="1">
      <alignment vertical="center"/>
      <protection hidden="1"/>
    </xf>
    <xf numFmtId="0" fontId="35" fillId="35" borderId="48" xfId="0" applyFont="1" applyFill="1" applyBorder="1" applyAlignment="1" applyProtection="1">
      <alignment horizontal="center" vertical="center" wrapText="1"/>
      <protection hidden="1"/>
    </xf>
    <xf numFmtId="49" fontId="35" fillId="35" borderId="14" xfId="0" applyNumberFormat="1" applyFont="1" applyFill="1" applyBorder="1" applyAlignment="1" applyProtection="1">
      <alignment vertical="center" wrapText="1"/>
      <protection hidden="1"/>
    </xf>
    <xf numFmtId="0" fontId="25" fillId="34" borderId="11" xfId="0" applyFont="1" applyFill="1" applyBorder="1" applyProtection="1">
      <protection hidden="1"/>
    </xf>
    <xf numFmtId="165" fontId="47" fillId="55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33" fillId="46" borderId="11" xfId="0" applyFont="1" applyFill="1" applyBorder="1" applyAlignment="1" applyProtection="1">
      <alignment vertical="center" wrapText="1"/>
      <protection hidden="1"/>
    </xf>
    <xf numFmtId="0" fontId="35" fillId="46" borderId="11" xfId="0" applyFont="1" applyFill="1" applyBorder="1" applyAlignment="1" applyProtection="1">
      <alignment horizontal="center" vertical="center" wrapText="1"/>
      <protection hidden="1"/>
    </xf>
    <xf numFmtId="165" fontId="34" fillId="43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34" fillId="43" borderId="11" xfId="0" applyNumberFormat="1" applyFont="1" applyFill="1" applyBorder="1" applyAlignment="1" applyProtection="1">
      <alignment vertical="center"/>
      <protection hidden="1"/>
    </xf>
    <xf numFmtId="49" fontId="35" fillId="46" borderId="14" xfId="0" applyNumberFormat="1" applyFont="1" applyFill="1" applyBorder="1" applyAlignment="1" applyProtection="1">
      <alignment vertical="center" wrapText="1"/>
      <protection hidden="1"/>
    </xf>
    <xf numFmtId="0" fontId="34" fillId="43" borderId="11" xfId="0" applyNumberFormat="1" applyFont="1" applyFill="1" applyBorder="1" applyAlignment="1" applyProtection="1">
      <alignment vertical="center" wrapText="1"/>
      <protection hidden="1"/>
    </xf>
    <xf numFmtId="0" fontId="34" fillId="43" borderId="76" xfId="0" applyNumberFormat="1" applyFont="1" applyFill="1" applyBorder="1" applyAlignment="1" applyProtection="1">
      <alignment vertical="center"/>
      <protection hidden="1"/>
    </xf>
    <xf numFmtId="0" fontId="88" fillId="46" borderId="48" xfId="0" applyNumberFormat="1" applyFont="1" applyFill="1" applyBorder="1" applyAlignment="1" applyProtection="1">
      <alignment vertical="center" wrapText="1"/>
      <protection hidden="1"/>
    </xf>
    <xf numFmtId="0" fontId="88" fillId="46" borderId="12" xfId="0" applyNumberFormat="1" applyFont="1" applyFill="1" applyBorder="1" applyAlignment="1" applyProtection="1">
      <alignment vertical="center" wrapText="1"/>
      <protection hidden="1"/>
    </xf>
    <xf numFmtId="0" fontId="88" fillId="46" borderId="15" xfId="0" applyNumberFormat="1" applyFont="1" applyFill="1" applyBorder="1" applyAlignment="1" applyProtection="1">
      <alignment vertical="center" wrapText="1"/>
      <protection hidden="1"/>
    </xf>
    <xf numFmtId="165" fontId="47" fillId="59" borderId="13" xfId="0" applyNumberFormat="1" applyFont="1" applyFill="1" applyBorder="1" applyAlignment="1" applyProtection="1">
      <alignment horizontal="right" vertical="center" wrapText="1" indent="1"/>
      <protection hidden="1"/>
    </xf>
    <xf numFmtId="165" fontId="47" fillId="59" borderId="55" xfId="0" applyNumberFormat="1" applyFont="1" applyFill="1" applyBorder="1" applyAlignment="1" applyProtection="1">
      <alignment horizontal="right" vertical="center" wrapText="1" indent="1"/>
      <protection hidden="1"/>
    </xf>
    <xf numFmtId="0" fontId="35" fillId="46" borderId="17" xfId="0" applyFont="1" applyFill="1" applyBorder="1" applyAlignment="1" applyProtection="1">
      <alignment horizontal="center" vertical="center" wrapText="1"/>
      <protection hidden="1"/>
    </xf>
    <xf numFmtId="0" fontId="35" fillId="44" borderId="14" xfId="0" applyFont="1" applyFill="1" applyBorder="1" applyAlignment="1" applyProtection="1">
      <alignment horizontal="center" vertical="center" wrapText="1"/>
      <protection hidden="1"/>
    </xf>
    <xf numFmtId="0" fontId="34" fillId="43" borderId="11" xfId="0" applyNumberFormat="1" applyFont="1" applyFill="1" applyBorder="1" applyAlignment="1" applyProtection="1">
      <alignment horizontal="left" vertical="center"/>
      <protection hidden="1"/>
    </xf>
    <xf numFmtId="0" fontId="60" fillId="34" borderId="0" xfId="0" applyNumberFormat="1" applyFont="1" applyFill="1" applyBorder="1" applyAlignment="1" applyProtection="1">
      <alignment horizontal="left" vertical="center"/>
      <protection hidden="1"/>
    </xf>
    <xf numFmtId="0" fontId="34" fillId="43" borderId="11" xfId="0" applyNumberFormat="1" applyFont="1" applyFill="1" applyBorder="1" applyAlignment="1" applyProtection="1">
      <alignment horizontal="left" vertical="center" wrapText="1"/>
      <protection hidden="1"/>
    </xf>
    <xf numFmtId="0" fontId="34" fillId="43" borderId="76" xfId="0" applyNumberFormat="1" applyFont="1" applyFill="1" applyBorder="1" applyAlignment="1" applyProtection="1">
      <alignment horizontal="left" vertical="center"/>
      <protection hidden="1"/>
    </xf>
    <xf numFmtId="0" fontId="88" fillId="37" borderId="48" xfId="0" applyNumberFormat="1" applyFont="1" applyFill="1" applyBorder="1" applyAlignment="1" applyProtection="1">
      <alignment vertical="center" wrapText="1"/>
      <protection hidden="1"/>
    </xf>
    <xf numFmtId="0" fontId="88" fillId="37" borderId="12" xfId="0" applyNumberFormat="1" applyFont="1" applyFill="1" applyBorder="1" applyAlignment="1" applyProtection="1">
      <alignment vertical="center" wrapText="1"/>
      <protection hidden="1"/>
    </xf>
    <xf numFmtId="0" fontId="88" fillId="37" borderId="15" xfId="0" applyNumberFormat="1" applyFont="1" applyFill="1" applyBorder="1" applyAlignment="1" applyProtection="1">
      <alignment vertical="center" wrapText="1"/>
      <protection hidden="1"/>
    </xf>
    <xf numFmtId="0" fontId="35" fillId="37" borderId="11" xfId="0" applyFont="1" applyFill="1" applyBorder="1" applyAlignment="1" applyProtection="1">
      <alignment horizontal="center" vertical="center" wrapText="1"/>
      <protection hidden="1"/>
    </xf>
    <xf numFmtId="0" fontId="35" fillId="37" borderId="17" xfId="0" applyFont="1" applyFill="1" applyBorder="1" applyAlignment="1" applyProtection="1">
      <alignment horizontal="center" vertical="center" wrapText="1"/>
      <protection hidden="1"/>
    </xf>
    <xf numFmtId="49" fontId="35" fillId="37" borderId="14" xfId="0" applyNumberFormat="1" applyFont="1" applyFill="1" applyBorder="1" applyAlignment="1" applyProtection="1">
      <alignment vertical="center" wrapText="1"/>
      <protection hidden="1"/>
    </xf>
    <xf numFmtId="165" fontId="34" fillId="39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34" fillId="39" borderId="11" xfId="0" applyNumberFormat="1" applyFont="1" applyFill="1" applyBorder="1" applyAlignment="1" applyProtection="1">
      <alignment horizontal="left" vertical="center"/>
      <protection hidden="1"/>
    </xf>
    <xf numFmtId="0" fontId="34" fillId="39" borderId="76" xfId="0" applyNumberFormat="1" applyFont="1" applyFill="1" applyBorder="1" applyAlignment="1" applyProtection="1">
      <alignment horizontal="left" vertical="center"/>
      <protection hidden="1"/>
    </xf>
    <xf numFmtId="0" fontId="34" fillId="39" borderId="11" xfId="0" applyNumberFormat="1" applyFont="1" applyFill="1" applyBorder="1" applyAlignment="1" applyProtection="1">
      <alignment horizontal="left" vertical="center" wrapText="1"/>
      <protection hidden="1"/>
    </xf>
    <xf numFmtId="165" fontId="47" fillId="56" borderId="13" xfId="0" applyNumberFormat="1" applyFont="1" applyFill="1" applyBorder="1" applyAlignment="1" applyProtection="1">
      <alignment horizontal="right" vertical="center" wrapText="1" indent="1"/>
      <protection hidden="1"/>
    </xf>
    <xf numFmtId="165" fontId="47" fillId="56" borderId="55" xfId="0" applyNumberFormat="1" applyFont="1" applyFill="1" applyBorder="1" applyAlignment="1" applyProtection="1">
      <alignment horizontal="right" vertical="center" wrapText="1" indent="1"/>
      <protection hidden="1"/>
    </xf>
    <xf numFmtId="0" fontId="35" fillId="44" borderId="14" xfId="0" applyNumberFormat="1" applyFont="1" applyFill="1" applyBorder="1" applyAlignment="1" applyProtection="1">
      <alignment vertical="center" wrapText="1"/>
      <protection hidden="1"/>
    </xf>
    <xf numFmtId="0" fontId="25" fillId="44" borderId="0" xfId="0" applyFont="1" applyFill="1" applyBorder="1" applyProtection="1">
      <protection hidden="1"/>
    </xf>
    <xf numFmtId="0" fontId="34" fillId="42" borderId="11" xfId="0" applyNumberFormat="1" applyFont="1" applyFill="1" applyBorder="1" applyAlignment="1" applyProtection="1">
      <alignment vertical="center"/>
      <protection hidden="1"/>
    </xf>
    <xf numFmtId="0" fontId="88" fillId="44" borderId="11" xfId="0" applyNumberFormat="1" applyFont="1" applyFill="1" applyBorder="1" applyAlignment="1" applyProtection="1">
      <alignment vertical="center" wrapText="1"/>
      <protection hidden="1"/>
    </xf>
    <xf numFmtId="165" fontId="34" fillId="42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35" fillId="44" borderId="48" xfId="0" applyFont="1" applyFill="1" applyBorder="1" applyAlignment="1" applyProtection="1">
      <alignment horizontal="center" vertical="center" wrapText="1"/>
      <protection hidden="1"/>
    </xf>
    <xf numFmtId="49" fontId="35" fillId="44" borderId="14" xfId="0" applyNumberFormat="1" applyFont="1" applyFill="1" applyBorder="1" applyAlignment="1" applyProtection="1">
      <alignment vertical="center" wrapText="1"/>
      <protection hidden="1"/>
    </xf>
    <xf numFmtId="0" fontId="34" fillId="34" borderId="11" xfId="0" applyFont="1" applyFill="1" applyBorder="1" applyProtection="1">
      <protection hidden="1"/>
    </xf>
    <xf numFmtId="165" fontId="47" fillId="57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34" fillId="42" borderId="11" xfId="0" applyNumberFormat="1" applyFont="1" applyFill="1" applyBorder="1" applyAlignment="1" applyProtection="1">
      <alignment vertical="center" wrapText="1"/>
      <protection hidden="1"/>
    </xf>
    <xf numFmtId="0" fontId="88" fillId="44" borderId="76" xfId="0" applyNumberFormat="1" applyFont="1" applyFill="1" applyBorder="1" applyAlignment="1" applyProtection="1">
      <alignment vertical="center" wrapText="1"/>
      <protection hidden="1"/>
    </xf>
    <xf numFmtId="165" fontId="34" fillId="42" borderId="76" xfId="0" applyNumberFormat="1" applyFont="1" applyFill="1" applyBorder="1" applyAlignment="1" applyProtection="1">
      <alignment horizontal="right" vertical="center" wrapText="1" indent="1"/>
      <protection hidden="1"/>
    </xf>
    <xf numFmtId="0" fontId="34" fillId="34" borderId="76" xfId="0" applyFont="1" applyFill="1" applyBorder="1" applyProtection="1">
      <protection hidden="1"/>
    </xf>
    <xf numFmtId="165" fontId="47" fillId="57" borderId="76" xfId="0" applyNumberFormat="1" applyFont="1" applyFill="1" applyBorder="1" applyAlignment="1" applyProtection="1">
      <alignment horizontal="right" vertical="center" wrapText="1" indent="1"/>
      <protection hidden="1"/>
    </xf>
    <xf numFmtId="0" fontId="34" fillId="42" borderId="76" xfId="0" applyNumberFormat="1" applyFont="1" applyFill="1" applyBorder="1" applyAlignment="1" applyProtection="1">
      <alignment vertical="center"/>
      <protection hidden="1"/>
    </xf>
    <xf numFmtId="0" fontId="88" fillId="45" borderId="11" xfId="0" applyNumberFormat="1" applyFont="1" applyFill="1" applyBorder="1" applyAlignment="1" applyProtection="1">
      <alignment vertical="center" wrapText="1"/>
      <protection hidden="1"/>
    </xf>
    <xf numFmtId="165" fontId="34" fillId="36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34" fillId="36" borderId="11" xfId="0" applyNumberFormat="1" applyFont="1" applyFill="1" applyBorder="1" applyAlignment="1" applyProtection="1">
      <alignment vertical="center"/>
      <protection hidden="1"/>
    </xf>
    <xf numFmtId="0" fontId="34" fillId="36" borderId="11" xfId="0" applyNumberFormat="1" applyFont="1" applyFill="1" applyBorder="1" applyAlignment="1" applyProtection="1">
      <alignment vertical="center" wrapText="1"/>
      <protection hidden="1"/>
    </xf>
    <xf numFmtId="165" fontId="47" fillId="54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88" fillId="45" borderId="14" xfId="0" applyNumberFormat="1" applyFont="1" applyFill="1" applyBorder="1" applyAlignment="1" applyProtection="1">
      <alignment vertical="center" wrapText="1"/>
      <protection hidden="1"/>
    </xf>
    <xf numFmtId="0" fontId="88" fillId="45" borderId="76" xfId="0" applyNumberFormat="1" applyFont="1" applyFill="1" applyBorder="1" applyAlignment="1" applyProtection="1">
      <alignment vertical="center" wrapText="1"/>
      <protection hidden="1"/>
    </xf>
    <xf numFmtId="165" fontId="34" fillId="36" borderId="76" xfId="0" applyNumberFormat="1" applyFont="1" applyFill="1" applyBorder="1" applyAlignment="1" applyProtection="1">
      <alignment horizontal="right" vertical="center" wrapText="1" indent="1"/>
      <protection hidden="1"/>
    </xf>
    <xf numFmtId="165" fontId="47" fillId="54" borderId="76" xfId="0" applyNumberFormat="1" applyFont="1" applyFill="1" applyBorder="1" applyAlignment="1" applyProtection="1">
      <alignment horizontal="right" vertical="center" wrapText="1" indent="1"/>
      <protection hidden="1"/>
    </xf>
    <xf numFmtId="0" fontId="88" fillId="45" borderId="14" xfId="0" applyFont="1" applyFill="1" applyBorder="1" applyAlignment="1" applyProtection="1">
      <alignment horizontal="center" vertical="center" wrapText="1"/>
      <protection hidden="1"/>
    </xf>
    <xf numFmtId="0" fontId="34" fillId="45" borderId="14" xfId="0" applyFont="1" applyFill="1" applyBorder="1" applyProtection="1">
      <protection hidden="1"/>
    </xf>
    <xf numFmtId="49" fontId="88" fillId="45" borderId="14" xfId="0" applyNumberFormat="1" applyFont="1" applyFill="1" applyBorder="1" applyAlignment="1" applyProtection="1">
      <alignment vertical="center" wrapText="1"/>
      <protection hidden="1"/>
    </xf>
    <xf numFmtId="0" fontId="34" fillId="36" borderId="76" xfId="0" applyNumberFormat="1" applyFont="1" applyFill="1" applyBorder="1" applyAlignment="1" applyProtection="1">
      <alignment vertical="center"/>
      <protection hidden="1"/>
    </xf>
    <xf numFmtId="1" fontId="31" fillId="64" borderId="12" xfId="0" applyNumberFormat="1" applyFont="1" applyFill="1" applyBorder="1" applyAlignment="1" applyProtection="1">
      <alignment horizontal="center" vertical="center" wrapText="1"/>
      <protection hidden="1"/>
    </xf>
    <xf numFmtId="4" fontId="31" fillId="64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33" borderId="0" xfId="0" applyFont="1" applyFill="1" applyAlignment="1" applyProtection="1">
      <alignment horizontal="center"/>
      <protection hidden="1"/>
    </xf>
    <xf numFmtId="0" fontId="42" fillId="33" borderId="0" xfId="0" applyFont="1" applyFill="1" applyAlignment="1" applyProtection="1">
      <alignment horizontal="center" vertical="top"/>
      <protection hidden="1"/>
    </xf>
    <xf numFmtId="0" fontId="39" fillId="33" borderId="0" xfId="0" applyFont="1" applyFill="1" applyAlignment="1" applyProtection="1">
      <alignment horizontal="center" vertical="center"/>
      <protection hidden="1"/>
    </xf>
    <xf numFmtId="0" fontId="30" fillId="33" borderId="0" xfId="0" applyFont="1" applyFill="1" applyAlignment="1" applyProtection="1">
      <alignment horizontal="center" vertical="center" shrinkToFit="1"/>
      <protection hidden="1"/>
    </xf>
    <xf numFmtId="0" fontId="27" fillId="33" borderId="0" xfId="0" applyFont="1" applyFill="1" applyAlignment="1" applyProtection="1">
      <alignment horizontal="justify" vertical="center" wrapText="1"/>
      <protection hidden="1"/>
    </xf>
    <xf numFmtId="0" fontId="25" fillId="33" borderId="113" xfId="0" applyFont="1" applyFill="1" applyBorder="1" applyAlignment="1" applyProtection="1">
      <alignment horizontal="left" vertical="center" wrapText="1"/>
      <protection hidden="1"/>
    </xf>
    <xf numFmtId="0" fontId="25" fillId="33" borderId="69" xfId="0" applyFont="1" applyFill="1" applyBorder="1" applyAlignment="1" applyProtection="1">
      <alignment horizontal="left" vertical="center" wrapText="1"/>
      <protection hidden="1"/>
    </xf>
    <xf numFmtId="0" fontId="25" fillId="33" borderId="70" xfId="0" applyFont="1" applyFill="1" applyBorder="1" applyAlignment="1" applyProtection="1">
      <alignment horizontal="left" vertical="center" wrapText="1"/>
      <protection hidden="1"/>
    </xf>
    <xf numFmtId="0" fontId="41" fillId="35" borderId="12" xfId="0" applyFont="1" applyFill="1" applyBorder="1" applyAlignment="1" applyProtection="1">
      <alignment horizontal="center" vertical="top"/>
      <protection hidden="1"/>
    </xf>
    <xf numFmtId="0" fontId="41" fillId="35" borderId="16" xfId="0" applyFont="1" applyFill="1" applyBorder="1" applyAlignment="1" applyProtection="1">
      <alignment horizontal="center" vertical="top"/>
      <protection hidden="1"/>
    </xf>
    <xf numFmtId="0" fontId="41" fillId="35" borderId="13" xfId="0" applyFont="1" applyFill="1" applyBorder="1" applyAlignment="1" applyProtection="1">
      <alignment horizontal="center" vertical="top"/>
      <protection hidden="1"/>
    </xf>
    <xf numFmtId="0" fontId="24" fillId="52" borderId="103" xfId="51" applyFont="1" applyFill="1" applyBorder="1" applyAlignment="1" applyProtection="1">
      <alignment horizontal="center" vertical="center"/>
      <protection hidden="1"/>
    </xf>
    <xf numFmtId="0" fontId="24" fillId="52" borderId="104" xfId="51" applyFont="1" applyFill="1" applyBorder="1" applyAlignment="1" applyProtection="1">
      <alignment horizontal="center" vertical="center"/>
      <protection hidden="1"/>
    </xf>
    <xf numFmtId="0" fontId="24" fillId="52" borderId="105" xfId="51" applyFont="1" applyFill="1" applyBorder="1" applyAlignment="1" applyProtection="1">
      <alignment horizontal="center" vertical="center"/>
      <protection hidden="1"/>
    </xf>
    <xf numFmtId="0" fontId="24" fillId="47" borderId="103" xfId="51" applyFont="1" applyFill="1" applyBorder="1" applyAlignment="1" applyProtection="1">
      <alignment horizontal="center" vertical="center"/>
      <protection hidden="1"/>
    </xf>
    <xf numFmtId="0" fontId="24" fillId="47" borderId="104" xfId="51" applyFont="1" applyFill="1" applyBorder="1" applyAlignment="1" applyProtection="1">
      <alignment horizontal="center" vertical="center"/>
      <protection hidden="1"/>
    </xf>
    <xf numFmtId="0" fontId="24" fillId="47" borderId="105" xfId="51" applyFont="1" applyFill="1" applyBorder="1" applyAlignment="1" applyProtection="1">
      <alignment horizontal="center" vertical="center"/>
      <protection hidden="1"/>
    </xf>
    <xf numFmtId="0" fontId="43" fillId="33" borderId="17" xfId="0" applyFont="1" applyFill="1" applyBorder="1" applyAlignment="1" applyProtection="1">
      <alignment horizontal="center"/>
      <protection hidden="1"/>
    </xf>
    <xf numFmtId="0" fontId="24" fillId="53" borderId="103" xfId="51" applyFont="1" applyFill="1" applyBorder="1" applyAlignment="1" applyProtection="1">
      <alignment horizontal="center" vertical="center"/>
      <protection hidden="1"/>
    </xf>
    <xf numFmtId="0" fontId="24" fillId="53" borderId="104" xfId="51" applyFont="1" applyFill="1" applyBorder="1" applyAlignment="1" applyProtection="1">
      <alignment horizontal="center" vertical="center"/>
      <protection hidden="1"/>
    </xf>
    <xf numFmtId="0" fontId="24" fillId="53" borderId="105" xfId="51" applyFont="1" applyFill="1" applyBorder="1" applyAlignment="1" applyProtection="1">
      <alignment horizontal="center" vertical="center"/>
      <protection hidden="1"/>
    </xf>
    <xf numFmtId="0" fontId="24" fillId="35" borderId="103" xfId="51" applyFont="1" applyFill="1" applyBorder="1" applyAlignment="1" applyProtection="1">
      <alignment horizontal="center" vertical="center"/>
      <protection hidden="1"/>
    </xf>
    <xf numFmtId="0" fontId="24" fillId="35" borderId="104" xfId="51" applyFont="1" applyFill="1" applyBorder="1" applyAlignment="1" applyProtection="1">
      <alignment horizontal="center" vertical="center"/>
      <protection hidden="1"/>
    </xf>
    <xf numFmtId="0" fontId="24" fillId="35" borderId="105" xfId="51" applyFont="1" applyFill="1" applyBorder="1" applyAlignment="1" applyProtection="1">
      <alignment horizontal="center" vertical="center"/>
      <protection hidden="1"/>
    </xf>
    <xf numFmtId="0" fontId="24" fillId="51" borderId="103" xfId="51" applyFont="1" applyFill="1" applyBorder="1" applyAlignment="1" applyProtection="1">
      <alignment horizontal="center" vertical="center"/>
      <protection hidden="1"/>
    </xf>
    <xf numFmtId="0" fontId="24" fillId="51" borderId="104" xfId="51" applyFont="1" applyFill="1" applyBorder="1" applyAlignment="1" applyProtection="1">
      <alignment horizontal="center" vertical="center"/>
      <protection hidden="1"/>
    </xf>
    <xf numFmtId="0" fontId="24" fillId="51" borderId="105" xfId="51" applyFont="1" applyFill="1" applyBorder="1" applyAlignment="1" applyProtection="1">
      <alignment horizontal="center" vertical="center"/>
      <protection hidden="1"/>
    </xf>
    <xf numFmtId="0" fontId="24" fillId="37" borderId="103" xfId="51" applyFont="1" applyFill="1" applyBorder="1" applyAlignment="1" applyProtection="1">
      <alignment horizontal="center" vertical="center"/>
      <protection hidden="1"/>
    </xf>
    <xf numFmtId="0" fontId="24" fillId="37" borderId="104" xfId="51" applyFont="1" applyFill="1" applyBorder="1" applyAlignment="1" applyProtection="1">
      <alignment horizontal="center" vertical="center"/>
      <protection hidden="1"/>
    </xf>
    <xf numFmtId="0" fontId="24" fillId="37" borderId="105" xfId="51" applyFont="1" applyFill="1" applyBorder="1" applyAlignment="1" applyProtection="1">
      <alignment horizontal="center" vertical="center"/>
      <protection hidden="1"/>
    </xf>
    <xf numFmtId="0" fontId="25" fillId="33" borderId="112" xfId="0" applyFont="1" applyFill="1" applyBorder="1" applyAlignment="1" applyProtection="1">
      <alignment horizontal="left" vertical="center" wrapText="1"/>
      <protection hidden="1"/>
    </xf>
    <xf numFmtId="0" fontId="25" fillId="33" borderId="67" xfId="0" applyFont="1" applyFill="1" applyBorder="1" applyAlignment="1" applyProtection="1">
      <alignment horizontal="left" vertical="center" wrapText="1"/>
      <protection hidden="1"/>
    </xf>
    <xf numFmtId="0" fontId="25" fillId="33" borderId="68" xfId="0" applyFont="1" applyFill="1" applyBorder="1" applyAlignment="1" applyProtection="1">
      <alignment horizontal="left" vertical="center" wrapText="1"/>
      <protection hidden="1"/>
    </xf>
    <xf numFmtId="0" fontId="25" fillId="33" borderId="112" xfId="0" applyFont="1" applyFill="1" applyBorder="1" applyAlignment="1" applyProtection="1">
      <alignment horizontal="left" vertical="center" wrapText="1" indent="3"/>
      <protection hidden="1"/>
    </xf>
    <xf numFmtId="0" fontId="25" fillId="33" borderId="67" xfId="0" applyFont="1" applyFill="1" applyBorder="1" applyAlignment="1" applyProtection="1">
      <alignment horizontal="left" vertical="center" wrapText="1" indent="3"/>
      <protection hidden="1"/>
    </xf>
    <xf numFmtId="0" fontId="25" fillId="33" borderId="68" xfId="0" applyFont="1" applyFill="1" applyBorder="1" applyAlignment="1" applyProtection="1">
      <alignment horizontal="left" vertical="center" wrapText="1" indent="3"/>
      <protection hidden="1"/>
    </xf>
    <xf numFmtId="0" fontId="64" fillId="35" borderId="21" xfId="0" applyFont="1" applyFill="1" applyBorder="1" applyAlignment="1" applyProtection="1">
      <alignment horizontal="left" vertical="center" wrapText="1"/>
      <protection hidden="1"/>
    </xf>
    <xf numFmtId="0" fontId="64" fillId="35" borderId="43" xfId="0" applyFont="1" applyFill="1" applyBorder="1" applyAlignment="1" applyProtection="1">
      <alignment horizontal="left" vertical="center" wrapText="1"/>
      <protection hidden="1"/>
    </xf>
    <xf numFmtId="0" fontId="64" fillId="35" borderId="23" xfId="0" applyFont="1" applyFill="1" applyBorder="1" applyAlignment="1" applyProtection="1">
      <alignment horizontal="left" vertical="center" wrapText="1"/>
      <protection hidden="1"/>
    </xf>
    <xf numFmtId="3" fontId="26" fillId="38" borderId="61" xfId="0" applyNumberFormat="1" applyFont="1" applyFill="1" applyBorder="1" applyAlignment="1" applyProtection="1">
      <alignment horizontal="left" vertical="center"/>
      <protection hidden="1"/>
    </xf>
    <xf numFmtId="3" fontId="26" fillId="38" borderId="60" xfId="0" applyNumberFormat="1" applyFont="1" applyFill="1" applyBorder="1" applyAlignment="1" applyProtection="1">
      <alignment horizontal="left" vertical="center"/>
      <protection hidden="1"/>
    </xf>
    <xf numFmtId="3" fontId="26" fillId="38" borderId="65" xfId="0" applyNumberFormat="1" applyFont="1" applyFill="1" applyBorder="1" applyAlignment="1" applyProtection="1">
      <alignment horizontal="left" vertical="center"/>
      <protection hidden="1"/>
    </xf>
    <xf numFmtId="0" fontId="25" fillId="55" borderId="38" xfId="0" applyFont="1" applyFill="1" applyBorder="1" applyAlignment="1" applyProtection="1">
      <alignment horizontal="left" vertical="center" wrapText="1"/>
      <protection hidden="1"/>
    </xf>
    <xf numFmtId="0" fontId="25" fillId="55" borderId="16" xfId="0" applyFont="1" applyFill="1" applyBorder="1" applyAlignment="1" applyProtection="1">
      <alignment horizontal="left" vertical="center" wrapText="1"/>
      <protection hidden="1"/>
    </xf>
    <xf numFmtId="0" fontId="25" fillId="55" borderId="64" xfId="0" applyFont="1" applyFill="1" applyBorder="1" applyAlignment="1" applyProtection="1">
      <alignment horizontal="left" vertical="center" wrapText="1"/>
      <protection hidden="1"/>
    </xf>
    <xf numFmtId="0" fontId="34" fillId="55" borderId="38" xfId="0" applyFont="1" applyFill="1" applyBorder="1" applyAlignment="1" applyProtection="1">
      <alignment horizontal="left" vertical="center" wrapText="1"/>
      <protection hidden="1"/>
    </xf>
    <xf numFmtId="0" fontId="34" fillId="55" borderId="16" xfId="0" applyFont="1" applyFill="1" applyBorder="1" applyAlignment="1" applyProtection="1">
      <alignment horizontal="left" vertical="center" wrapText="1"/>
      <protection hidden="1"/>
    </xf>
    <xf numFmtId="0" fontId="34" fillId="55" borderId="64" xfId="0" applyFont="1" applyFill="1" applyBorder="1" applyAlignment="1" applyProtection="1">
      <alignment horizontal="left" vertical="center" wrapText="1"/>
      <protection hidden="1"/>
    </xf>
    <xf numFmtId="0" fontId="25" fillId="35" borderId="30" xfId="0" applyFont="1" applyFill="1" applyBorder="1" applyAlignment="1" applyProtection="1">
      <alignment horizontal="left" wrapText="1"/>
      <protection hidden="1"/>
    </xf>
    <xf numFmtId="0" fontId="25" fillId="35" borderId="31" xfId="0" applyFont="1" applyFill="1" applyBorder="1" applyAlignment="1" applyProtection="1">
      <alignment horizontal="left" wrapText="1"/>
      <protection hidden="1"/>
    </xf>
    <xf numFmtId="0" fontId="64" fillId="35" borderId="21" xfId="0" applyFont="1" applyFill="1" applyBorder="1" applyAlignment="1" applyProtection="1">
      <alignment horizontal="left" vertical="center"/>
      <protection hidden="1"/>
    </xf>
    <xf numFmtId="0" fontId="64" fillId="35" borderId="43" xfId="0" applyFont="1" applyFill="1" applyBorder="1" applyAlignment="1" applyProtection="1">
      <alignment horizontal="left" vertical="center"/>
      <protection hidden="1"/>
    </xf>
    <xf numFmtId="0" fontId="64" fillId="35" borderId="23" xfId="0" applyFont="1" applyFill="1" applyBorder="1" applyAlignment="1" applyProtection="1">
      <alignment horizontal="left" vertical="center"/>
      <protection hidden="1"/>
    </xf>
    <xf numFmtId="0" fontId="37" fillId="35" borderId="33" xfId="0" applyFont="1" applyFill="1" applyBorder="1" applyAlignment="1" applyProtection="1">
      <alignment horizontal="left" vertical="center" wrapText="1"/>
      <protection hidden="1"/>
    </xf>
    <xf numFmtId="0" fontId="37" fillId="35" borderId="56" xfId="0" applyFont="1" applyFill="1" applyBorder="1" applyAlignment="1" applyProtection="1">
      <alignment horizontal="left" vertical="center" wrapText="1"/>
      <protection hidden="1"/>
    </xf>
    <xf numFmtId="0" fontId="37" fillId="35" borderId="100" xfId="0" applyFont="1" applyFill="1" applyBorder="1" applyAlignment="1" applyProtection="1">
      <alignment horizontal="left" vertical="center" wrapText="1"/>
      <protection hidden="1"/>
    </xf>
    <xf numFmtId="0" fontId="37" fillId="35" borderId="11" xfId="0" applyFont="1" applyFill="1" applyBorder="1" applyAlignment="1" applyProtection="1">
      <alignment horizontal="left" vertical="center" wrapText="1"/>
      <protection hidden="1"/>
    </xf>
    <xf numFmtId="0" fontId="26" fillId="38" borderId="59" xfId="0" applyFont="1" applyFill="1" applyBorder="1" applyAlignment="1" applyProtection="1">
      <alignment horizontal="left" vertical="center"/>
      <protection hidden="1"/>
    </xf>
    <xf numFmtId="0" fontId="26" fillId="38" borderId="60" xfId="0" applyFont="1" applyFill="1" applyBorder="1" applyAlignment="1" applyProtection="1">
      <alignment horizontal="left" vertical="center"/>
      <protection hidden="1"/>
    </xf>
    <xf numFmtId="0" fontId="26" fillId="38" borderId="44" xfId="0" applyFont="1" applyFill="1" applyBorder="1" applyAlignment="1" applyProtection="1">
      <alignment horizontal="left" vertical="center"/>
      <protection hidden="1"/>
    </xf>
    <xf numFmtId="0" fontId="39" fillId="55" borderId="21" xfId="0" applyFont="1" applyFill="1" applyBorder="1" applyAlignment="1" applyProtection="1">
      <alignment horizontal="left" vertical="center" wrapText="1"/>
      <protection hidden="1"/>
    </xf>
    <xf numFmtId="0" fontId="39" fillId="55" borderId="43" xfId="0" applyFont="1" applyFill="1" applyBorder="1" applyAlignment="1" applyProtection="1">
      <alignment horizontal="left" vertical="center" wrapText="1"/>
      <protection hidden="1"/>
    </xf>
    <xf numFmtId="0" fontId="39" fillId="55" borderId="23" xfId="0" applyFont="1" applyFill="1" applyBorder="1" applyAlignment="1" applyProtection="1">
      <alignment horizontal="left" vertical="center" wrapText="1"/>
      <protection hidden="1"/>
    </xf>
    <xf numFmtId="0" fontId="25" fillId="55" borderId="63" xfId="0" applyFont="1" applyFill="1" applyBorder="1" applyAlignment="1" applyProtection="1">
      <alignment horizontal="left" vertical="center" wrapText="1"/>
      <protection hidden="1"/>
    </xf>
    <xf numFmtId="0" fontId="25" fillId="55" borderId="58" xfId="0" applyFont="1" applyFill="1" applyBorder="1" applyAlignment="1" applyProtection="1">
      <alignment horizontal="left" vertical="center" wrapText="1"/>
      <protection hidden="1"/>
    </xf>
    <xf numFmtId="0" fontId="25" fillId="55" borderId="96" xfId="0" applyFont="1" applyFill="1" applyBorder="1" applyAlignment="1" applyProtection="1">
      <alignment horizontal="left" vertical="center" wrapText="1"/>
      <protection hidden="1"/>
    </xf>
    <xf numFmtId="0" fontId="34" fillId="55" borderId="12" xfId="0" applyNumberFormat="1" applyFont="1" applyFill="1" applyBorder="1" applyAlignment="1" applyProtection="1">
      <alignment horizontal="left" vertical="center" wrapText="1"/>
      <protection hidden="1"/>
    </xf>
    <xf numFmtId="0" fontId="34" fillId="55" borderId="16" xfId="0" applyNumberFormat="1" applyFont="1" applyFill="1" applyBorder="1" applyAlignment="1" applyProtection="1">
      <alignment horizontal="left" vertical="center" wrapText="1"/>
      <protection hidden="1"/>
    </xf>
    <xf numFmtId="0" fontId="34" fillId="55" borderId="13" xfId="0" applyNumberFormat="1" applyFont="1" applyFill="1" applyBorder="1" applyAlignment="1" applyProtection="1">
      <alignment horizontal="left" vertical="center" wrapText="1"/>
      <protection hidden="1"/>
    </xf>
    <xf numFmtId="0" fontId="34" fillId="55" borderId="12" xfId="42" applyNumberFormat="1" applyFont="1" applyFill="1" applyBorder="1" applyAlignment="1" applyProtection="1">
      <alignment horizontal="left" vertical="center" wrapText="1"/>
      <protection hidden="1"/>
    </xf>
    <xf numFmtId="0" fontId="34" fillId="55" borderId="16" xfId="42" applyNumberFormat="1" applyFont="1" applyFill="1" applyBorder="1" applyAlignment="1" applyProtection="1">
      <alignment horizontal="left" vertical="center" wrapText="1"/>
      <protection hidden="1"/>
    </xf>
    <xf numFmtId="0" fontId="34" fillId="55" borderId="13" xfId="42" applyNumberFormat="1" applyFont="1" applyFill="1" applyBorder="1" applyAlignment="1" applyProtection="1">
      <alignment horizontal="left" vertical="center" wrapText="1"/>
      <protection hidden="1"/>
    </xf>
    <xf numFmtId="0" fontId="25" fillId="55" borderId="57" xfId="0" applyNumberFormat="1" applyFont="1" applyFill="1" applyBorder="1" applyAlignment="1" applyProtection="1">
      <alignment horizontal="left" vertical="center" wrapText="1"/>
      <protection hidden="1"/>
    </xf>
    <xf numFmtId="0" fontId="25" fillId="55" borderId="58" xfId="0" applyNumberFormat="1" applyFont="1" applyFill="1" applyBorder="1" applyAlignment="1" applyProtection="1">
      <alignment horizontal="left" vertical="center" wrapText="1"/>
      <protection hidden="1"/>
    </xf>
    <xf numFmtId="0" fontId="25" fillId="55" borderId="114" xfId="0" applyNumberFormat="1" applyFont="1" applyFill="1" applyBorder="1" applyAlignment="1" applyProtection="1">
      <alignment horizontal="left" vertical="center" wrapText="1"/>
      <protection hidden="1"/>
    </xf>
    <xf numFmtId="0" fontId="25" fillId="38" borderId="100" xfId="0" applyFont="1" applyFill="1" applyBorder="1" applyAlignment="1" applyProtection="1">
      <alignment horizontal="center" vertical="center" textRotation="90"/>
      <protection hidden="1"/>
    </xf>
    <xf numFmtId="0" fontId="86" fillId="33" borderId="115" xfId="0" applyFont="1" applyFill="1" applyBorder="1" applyAlignment="1" applyProtection="1">
      <alignment horizontal="center" vertical="center"/>
      <protection hidden="1"/>
    </xf>
    <xf numFmtId="0" fontId="86" fillId="33" borderId="116" xfId="0" applyFont="1" applyFill="1" applyBorder="1" applyAlignment="1" applyProtection="1">
      <alignment horizontal="center" vertical="center"/>
      <protection hidden="1"/>
    </xf>
    <xf numFmtId="0" fontId="86" fillId="33" borderId="117" xfId="0" applyFont="1" applyFill="1" applyBorder="1" applyAlignment="1" applyProtection="1">
      <alignment horizontal="center" vertical="center"/>
      <protection hidden="1"/>
    </xf>
    <xf numFmtId="0" fontId="26" fillId="49" borderId="0" xfId="0" applyFont="1" applyFill="1" applyBorder="1" applyAlignment="1" applyProtection="1">
      <alignment horizontal="center" vertical="center" wrapText="1"/>
      <protection hidden="1"/>
    </xf>
    <xf numFmtId="0" fontId="87" fillId="33" borderId="27" xfId="0" applyFont="1" applyFill="1" applyBorder="1" applyAlignment="1" applyProtection="1">
      <alignment horizontal="center" vertical="center" wrapText="1"/>
      <protection hidden="1"/>
    </xf>
    <xf numFmtId="3" fontId="37" fillId="40" borderId="24" xfId="0" applyNumberFormat="1" applyFont="1" applyFill="1" applyBorder="1" applyAlignment="1" applyProtection="1">
      <alignment horizontal="center" vertical="center" wrapText="1"/>
      <protection hidden="1"/>
    </xf>
    <xf numFmtId="3" fontId="37" fillId="40" borderId="41" xfId="0" applyNumberFormat="1" applyFont="1" applyFill="1" applyBorder="1" applyAlignment="1" applyProtection="1">
      <alignment horizontal="center" vertical="center" wrapText="1"/>
      <protection hidden="1"/>
    </xf>
    <xf numFmtId="3" fontId="37" fillId="40" borderId="52" xfId="0" applyNumberFormat="1" applyFont="1" applyFill="1" applyBorder="1" applyAlignment="1" applyProtection="1">
      <alignment horizontal="center" vertical="center" wrapText="1"/>
      <protection hidden="1"/>
    </xf>
    <xf numFmtId="0" fontId="37" fillId="40" borderId="24" xfId="0" applyFont="1" applyFill="1" applyBorder="1" applyAlignment="1" applyProtection="1">
      <alignment horizontal="center" vertical="center" wrapText="1"/>
      <protection hidden="1"/>
    </xf>
    <xf numFmtId="0" fontId="37" fillId="40" borderId="41" xfId="0" applyFont="1" applyFill="1" applyBorder="1" applyAlignment="1" applyProtection="1">
      <alignment horizontal="center" vertical="center" wrapText="1"/>
      <protection hidden="1"/>
    </xf>
    <xf numFmtId="0" fontId="37" fillId="40" borderId="52" xfId="0" applyFont="1" applyFill="1" applyBorder="1" applyAlignment="1" applyProtection="1">
      <alignment horizontal="center" vertical="center" wrapText="1"/>
      <protection hidden="1"/>
    </xf>
    <xf numFmtId="0" fontId="47" fillId="40" borderId="24" xfId="42" applyNumberFormat="1" applyFont="1" applyFill="1" applyBorder="1" applyAlignment="1" applyProtection="1">
      <alignment horizontal="center" vertical="center" wrapText="1"/>
      <protection hidden="1"/>
    </xf>
    <xf numFmtId="0" fontId="47" fillId="40" borderId="41" xfId="42" applyNumberFormat="1" applyFont="1" applyFill="1" applyBorder="1" applyAlignment="1" applyProtection="1">
      <alignment horizontal="center" vertical="center" wrapText="1"/>
      <protection hidden="1"/>
    </xf>
    <xf numFmtId="0" fontId="47" fillId="40" borderId="52" xfId="42" applyNumberFormat="1" applyFont="1" applyFill="1" applyBorder="1" applyAlignment="1" applyProtection="1">
      <alignment horizontal="center" vertical="center" wrapText="1"/>
      <protection hidden="1"/>
    </xf>
    <xf numFmtId="0" fontId="23" fillId="34" borderId="0" xfId="51" applyFill="1" applyBorder="1" applyAlignment="1" applyProtection="1">
      <alignment horizontal="center"/>
      <protection hidden="1"/>
    </xf>
    <xf numFmtId="0" fontId="32" fillId="40" borderId="82" xfId="42" applyNumberFormat="1" applyFont="1" applyFill="1" applyBorder="1" applyAlignment="1" applyProtection="1">
      <alignment horizontal="center" textRotation="90" wrapText="1"/>
      <protection hidden="1"/>
    </xf>
    <xf numFmtId="0" fontId="32" fillId="40" borderId="42" xfId="42" applyNumberFormat="1" applyFont="1" applyFill="1" applyBorder="1" applyAlignment="1" applyProtection="1">
      <alignment horizontal="center" textRotation="90" wrapText="1"/>
      <protection hidden="1"/>
    </xf>
    <xf numFmtId="0" fontId="40" fillId="40" borderId="19" xfId="0" applyFont="1" applyFill="1" applyBorder="1" applyAlignment="1" applyProtection="1">
      <alignment horizontal="center" vertical="center"/>
      <protection hidden="1"/>
    </xf>
    <xf numFmtId="0" fontId="40" fillId="40" borderId="16" xfId="0" applyFont="1" applyFill="1" applyBorder="1" applyAlignment="1" applyProtection="1">
      <alignment horizontal="center" vertical="center"/>
      <protection hidden="1"/>
    </xf>
    <xf numFmtId="0" fontId="40" fillId="40" borderId="88" xfId="0" applyFont="1" applyFill="1" applyBorder="1" applyAlignment="1" applyProtection="1">
      <alignment horizontal="center" vertical="center"/>
      <protection hidden="1"/>
    </xf>
    <xf numFmtId="0" fontId="32" fillId="40" borderId="97" xfId="0" applyNumberFormat="1" applyFont="1" applyFill="1" applyBorder="1" applyAlignment="1" applyProtection="1">
      <alignment horizontal="center" textRotation="90" wrapText="1"/>
      <protection hidden="1"/>
    </xf>
    <xf numFmtId="0" fontId="32" fillId="40" borderId="80" xfId="0" applyNumberFormat="1" applyFont="1" applyFill="1" applyBorder="1" applyAlignment="1" applyProtection="1">
      <alignment horizontal="center" textRotation="90" wrapText="1"/>
      <protection hidden="1"/>
    </xf>
    <xf numFmtId="0" fontId="32" fillId="40" borderId="92" xfId="42" applyNumberFormat="1" applyFont="1" applyFill="1" applyBorder="1" applyAlignment="1" applyProtection="1">
      <alignment horizontal="center" textRotation="90" wrapText="1"/>
      <protection hidden="1"/>
    </xf>
    <xf numFmtId="0" fontId="32" fillId="40" borderId="93" xfId="42" applyNumberFormat="1" applyFont="1" applyFill="1" applyBorder="1" applyAlignment="1" applyProtection="1">
      <alignment horizontal="center" textRotation="90" wrapText="1"/>
      <protection hidden="1"/>
    </xf>
    <xf numFmtId="0" fontId="32" fillId="40" borderId="89" xfId="42" applyNumberFormat="1" applyFont="1" applyFill="1" applyBorder="1" applyAlignment="1" applyProtection="1">
      <alignment horizontal="center" textRotation="90" wrapText="1"/>
      <protection hidden="1"/>
    </xf>
    <xf numFmtId="0" fontId="32" fillId="40" borderId="49" xfId="42" applyNumberFormat="1" applyFont="1" applyFill="1" applyBorder="1" applyAlignment="1" applyProtection="1">
      <alignment horizontal="center" textRotation="90" wrapText="1"/>
      <protection hidden="1"/>
    </xf>
    <xf numFmtId="0" fontId="27" fillId="40" borderId="90" xfId="0" applyNumberFormat="1" applyFont="1" applyFill="1" applyBorder="1" applyAlignment="1" applyProtection="1">
      <alignment horizontal="center" textRotation="90"/>
      <protection hidden="1"/>
    </xf>
    <xf numFmtId="0" fontId="27" fillId="40" borderId="91" xfId="0" applyNumberFormat="1" applyFont="1" applyFill="1" applyBorder="1" applyAlignment="1" applyProtection="1">
      <alignment horizontal="center" textRotation="90"/>
      <protection hidden="1"/>
    </xf>
    <xf numFmtId="0" fontId="40" fillId="40" borderId="38" xfId="0" applyFont="1" applyFill="1" applyBorder="1" applyAlignment="1" applyProtection="1">
      <alignment horizontal="center" vertical="center"/>
      <protection hidden="1"/>
    </xf>
    <xf numFmtId="0" fontId="32" fillId="40" borderId="106" xfId="0" applyNumberFormat="1" applyFont="1" applyFill="1" applyBorder="1" applyAlignment="1" applyProtection="1">
      <alignment horizontal="center" textRotation="90" wrapText="1"/>
      <protection hidden="1"/>
    </xf>
    <xf numFmtId="0" fontId="32" fillId="40" borderId="47" xfId="0" applyNumberFormat="1" applyFont="1" applyFill="1" applyBorder="1" applyAlignment="1" applyProtection="1">
      <alignment horizontal="center" textRotation="90" wrapText="1"/>
      <protection hidden="1"/>
    </xf>
    <xf numFmtId="0" fontId="32" fillId="40" borderId="92" xfId="42" applyNumberFormat="1" applyFont="1" applyFill="1" applyBorder="1" applyAlignment="1" applyProtection="1">
      <alignment horizontal="left" textRotation="90" wrapText="1"/>
      <protection hidden="1"/>
    </xf>
    <xf numFmtId="0" fontId="32" fillId="40" borderId="93" xfId="42" applyNumberFormat="1" applyFont="1" applyFill="1" applyBorder="1" applyAlignment="1" applyProtection="1">
      <alignment horizontal="left" textRotation="90" wrapText="1"/>
      <protection hidden="1"/>
    </xf>
    <xf numFmtId="0" fontId="32" fillId="40" borderId="94" xfId="42" applyNumberFormat="1" applyFont="1" applyFill="1" applyBorder="1" applyAlignment="1" applyProtection="1">
      <alignment horizontal="left" textRotation="90" wrapText="1"/>
      <protection hidden="1"/>
    </xf>
    <xf numFmtId="0" fontId="25" fillId="40" borderId="11" xfId="0" applyFont="1" applyFill="1" applyBorder="1" applyAlignment="1" applyProtection="1">
      <alignment horizontal="center" vertical="center" wrapText="1"/>
      <protection hidden="1"/>
    </xf>
    <xf numFmtId="0" fontId="35" fillId="41" borderId="11" xfId="0" applyFont="1" applyFill="1" applyBorder="1" applyAlignment="1" applyProtection="1">
      <alignment horizontal="center" vertical="center" wrapText="1"/>
      <protection hidden="1"/>
    </xf>
    <xf numFmtId="0" fontId="60" fillId="34" borderId="0" xfId="0" applyFont="1" applyFill="1" applyBorder="1" applyAlignment="1" applyProtection="1">
      <alignment horizontal="center" vertical="center" wrapText="1"/>
      <protection hidden="1"/>
    </xf>
    <xf numFmtId="0" fontId="35" fillId="41" borderId="11" xfId="0" applyNumberFormat="1" applyFont="1" applyFill="1" applyBorder="1" applyAlignment="1" applyProtection="1">
      <alignment horizontal="center" vertical="center" wrapText="1"/>
      <protection hidden="1"/>
    </xf>
    <xf numFmtId="0" fontId="77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35" fillId="41" borderId="14" xfId="0" applyNumberFormat="1" applyFont="1" applyFill="1" applyBorder="1" applyAlignment="1" applyProtection="1">
      <alignment horizontal="center" vertical="center" wrapText="1"/>
      <protection hidden="1"/>
    </xf>
    <xf numFmtId="0" fontId="25" fillId="40" borderId="13" xfId="0" applyFont="1" applyFill="1" applyBorder="1" applyAlignment="1" applyProtection="1">
      <alignment horizontal="left" vertical="center" wrapText="1"/>
      <protection hidden="1"/>
    </xf>
    <xf numFmtId="0" fontId="25" fillId="40" borderId="11" xfId="0" applyFont="1" applyFill="1" applyBorder="1" applyAlignment="1" applyProtection="1">
      <alignment horizontal="left" vertical="center" wrapText="1"/>
      <protection hidden="1"/>
    </xf>
    <xf numFmtId="0" fontId="25" fillId="40" borderId="37" xfId="0" applyFont="1" applyFill="1" applyBorder="1" applyAlignment="1" applyProtection="1">
      <alignment horizontal="left" vertical="center" wrapText="1"/>
      <protection hidden="1"/>
    </xf>
    <xf numFmtId="0" fontId="25" fillId="40" borderId="100" xfId="0" applyFont="1" applyFill="1" applyBorder="1" applyAlignment="1" applyProtection="1">
      <alignment horizontal="left" vertical="center" wrapText="1"/>
      <protection hidden="1"/>
    </xf>
    <xf numFmtId="0" fontId="25" fillId="40" borderId="60" xfId="0" applyFont="1" applyFill="1" applyBorder="1" applyAlignment="1" applyProtection="1">
      <alignment horizontal="left" vertical="center" wrapText="1"/>
      <protection hidden="1"/>
    </xf>
    <xf numFmtId="0" fontId="25" fillId="40" borderId="65" xfId="0" applyFont="1" applyFill="1" applyBorder="1" applyAlignment="1" applyProtection="1">
      <alignment horizontal="left" vertical="center" wrapText="1"/>
      <protection hidden="1"/>
    </xf>
    <xf numFmtId="0" fontId="25" fillId="40" borderId="61" xfId="0" applyFont="1" applyFill="1" applyBorder="1" applyAlignment="1" applyProtection="1">
      <alignment horizontal="left" vertical="center" wrapText="1"/>
      <protection hidden="1"/>
    </xf>
    <xf numFmtId="0" fontId="25" fillId="40" borderId="44" xfId="0" applyFont="1" applyFill="1" applyBorder="1" applyAlignment="1" applyProtection="1">
      <alignment horizontal="left" vertical="center" wrapText="1"/>
      <protection hidden="1"/>
    </xf>
    <xf numFmtId="0" fontId="35" fillId="41" borderId="21" xfId="0" applyFont="1" applyFill="1" applyBorder="1" applyAlignment="1" applyProtection="1">
      <alignment vertical="center"/>
      <protection hidden="1"/>
    </xf>
    <xf numFmtId="0" fontId="35" fillId="41" borderId="43" xfId="0" applyFont="1" applyFill="1" applyBorder="1" applyAlignment="1" applyProtection="1">
      <alignment vertical="center"/>
      <protection hidden="1"/>
    </xf>
    <xf numFmtId="164" fontId="69" fillId="41" borderId="43" xfId="0" applyNumberFormat="1" applyFont="1" applyFill="1" applyBorder="1" applyAlignment="1" applyProtection="1">
      <alignment horizontal="center" vertical="center"/>
      <protection hidden="1"/>
    </xf>
    <xf numFmtId="0" fontId="33" fillId="40" borderId="35" xfId="0" applyFont="1" applyFill="1" applyBorder="1" applyAlignment="1" applyProtection="1">
      <alignment horizontal="center" vertical="top" wrapText="1"/>
      <protection hidden="1"/>
    </xf>
    <xf numFmtId="0" fontId="33" fillId="40" borderId="0" xfId="0" applyFont="1" applyFill="1" applyBorder="1" applyAlignment="1" applyProtection="1">
      <alignment horizontal="center" vertical="top" wrapText="1"/>
      <protection hidden="1"/>
    </xf>
    <xf numFmtId="0" fontId="33" fillId="40" borderId="36" xfId="0" applyFont="1" applyFill="1" applyBorder="1" applyAlignment="1" applyProtection="1">
      <alignment horizontal="center" vertical="top" wrapText="1"/>
      <protection hidden="1"/>
    </xf>
    <xf numFmtId="0" fontId="25" fillId="40" borderId="13" xfId="0" applyFont="1" applyFill="1" applyBorder="1" applyAlignment="1" applyProtection="1">
      <alignment vertical="center" wrapText="1"/>
      <protection hidden="1"/>
    </xf>
    <xf numFmtId="0" fontId="25" fillId="40" borderId="11" xfId="0" applyFont="1" applyFill="1" applyBorder="1" applyAlignment="1" applyProtection="1">
      <alignment vertical="center" wrapText="1"/>
      <protection hidden="1"/>
    </xf>
    <xf numFmtId="0" fontId="25" fillId="40" borderId="37" xfId="0" applyFont="1" applyFill="1" applyBorder="1" applyAlignment="1" applyProtection="1">
      <alignment vertical="center" wrapText="1"/>
      <protection hidden="1"/>
    </xf>
    <xf numFmtId="0" fontId="25" fillId="58" borderId="13" xfId="0" applyFont="1" applyFill="1" applyBorder="1" applyAlignment="1" applyProtection="1">
      <alignment horizontal="left" vertical="center" wrapText="1"/>
      <protection hidden="1"/>
    </xf>
    <xf numFmtId="0" fontId="25" fillId="58" borderId="11" xfId="0" applyFont="1" applyFill="1" applyBorder="1" applyAlignment="1" applyProtection="1">
      <alignment horizontal="left" vertical="center" wrapText="1"/>
      <protection hidden="1"/>
    </xf>
    <xf numFmtId="0" fontId="25" fillId="58" borderId="37" xfId="0" applyFont="1" applyFill="1" applyBorder="1" applyAlignment="1" applyProtection="1">
      <alignment horizontal="left" vertical="center" wrapText="1"/>
      <protection hidden="1"/>
    </xf>
    <xf numFmtId="0" fontId="33" fillId="41" borderId="12" xfId="0" applyFont="1" applyFill="1" applyBorder="1" applyAlignment="1" applyProtection="1">
      <alignment horizontal="center" vertical="center" wrapText="1"/>
      <protection hidden="1"/>
    </xf>
    <xf numFmtId="0" fontId="33" fillId="41" borderId="16" xfId="0" applyFont="1" applyFill="1" applyBorder="1" applyAlignment="1" applyProtection="1">
      <alignment horizontal="center" vertical="center" wrapText="1"/>
      <protection hidden="1"/>
    </xf>
    <xf numFmtId="0" fontId="33" fillId="41" borderId="13" xfId="0" applyFont="1" applyFill="1" applyBorder="1" applyAlignment="1" applyProtection="1">
      <alignment horizontal="center" vertical="center" wrapText="1"/>
      <protection hidden="1"/>
    </xf>
    <xf numFmtId="0" fontId="29" fillId="40" borderId="26" xfId="0" applyFont="1" applyFill="1" applyBorder="1" applyAlignment="1" applyProtection="1">
      <alignment horizontal="center" vertical="center" wrapText="1"/>
      <protection hidden="1"/>
    </xf>
    <xf numFmtId="0" fontId="29" fillId="40" borderId="27" xfId="0" applyFont="1" applyFill="1" applyBorder="1" applyAlignment="1" applyProtection="1">
      <alignment horizontal="center" vertical="center" wrapText="1"/>
      <protection hidden="1"/>
    </xf>
    <xf numFmtId="0" fontId="29" fillId="40" borderId="28" xfId="0" applyFont="1" applyFill="1" applyBorder="1" applyAlignment="1" applyProtection="1">
      <alignment horizontal="center" vertical="center" wrapText="1"/>
      <protection hidden="1"/>
    </xf>
    <xf numFmtId="0" fontId="29" fillId="40" borderId="35" xfId="0" applyFont="1" applyFill="1" applyBorder="1" applyAlignment="1" applyProtection="1">
      <alignment horizontal="center" vertical="center" wrapText="1"/>
      <protection hidden="1"/>
    </xf>
    <xf numFmtId="0" fontId="29" fillId="40" borderId="0" xfId="0" applyFont="1" applyFill="1" applyBorder="1" applyAlignment="1" applyProtection="1">
      <alignment horizontal="center" vertical="center" wrapText="1"/>
      <protection hidden="1"/>
    </xf>
    <xf numFmtId="0" fontId="29" fillId="40" borderId="36" xfId="0" applyFont="1" applyFill="1" applyBorder="1" applyAlignment="1" applyProtection="1">
      <alignment horizontal="center" vertical="center" wrapText="1"/>
      <protection hidden="1"/>
    </xf>
    <xf numFmtId="0" fontId="29" fillId="40" borderId="29" xfId="0" applyFont="1" applyFill="1" applyBorder="1" applyAlignment="1" applyProtection="1">
      <alignment horizontal="center" vertical="center" wrapText="1"/>
      <protection hidden="1"/>
    </xf>
    <xf numFmtId="0" fontId="29" fillId="40" borderId="25" xfId="0" applyFont="1" applyFill="1" applyBorder="1" applyAlignment="1" applyProtection="1">
      <alignment horizontal="center" vertical="center" wrapText="1"/>
      <protection hidden="1"/>
    </xf>
    <xf numFmtId="0" fontId="29" fillId="40" borderId="40" xfId="0" applyFont="1" applyFill="1" applyBorder="1" applyAlignment="1" applyProtection="1">
      <alignment horizontal="center" vertical="center" wrapText="1"/>
      <protection hidden="1"/>
    </xf>
    <xf numFmtId="0" fontId="33" fillId="35" borderId="21" xfId="0" applyFont="1" applyFill="1" applyBorder="1" applyAlignment="1" applyProtection="1">
      <alignment horizontal="center"/>
      <protection hidden="1"/>
    </xf>
    <xf numFmtId="0" fontId="33" fillId="35" borderId="43" xfId="0" applyFont="1" applyFill="1" applyBorder="1" applyAlignment="1" applyProtection="1">
      <alignment horizontal="center"/>
      <protection hidden="1"/>
    </xf>
    <xf numFmtId="0" fontId="33" fillId="35" borderId="23" xfId="0" applyFont="1" applyFill="1" applyBorder="1" applyAlignment="1" applyProtection="1">
      <alignment horizontal="center"/>
      <protection hidden="1"/>
    </xf>
    <xf numFmtId="0" fontId="32" fillId="38" borderId="82" xfId="42" applyNumberFormat="1" applyFont="1" applyFill="1" applyBorder="1" applyAlignment="1" applyProtection="1">
      <alignment horizontal="center" textRotation="90" wrapText="1"/>
      <protection hidden="1"/>
    </xf>
    <xf numFmtId="0" fontId="32" fillId="38" borderId="42" xfId="42" applyNumberFormat="1" applyFont="1" applyFill="1" applyBorder="1" applyAlignment="1" applyProtection="1">
      <alignment horizontal="center" textRotation="90" wrapText="1"/>
      <protection hidden="1"/>
    </xf>
    <xf numFmtId="0" fontId="32" fillId="38" borderId="89" xfId="42" applyNumberFormat="1" applyFont="1" applyFill="1" applyBorder="1" applyAlignment="1" applyProtection="1">
      <alignment horizontal="center" textRotation="90" wrapText="1"/>
      <protection hidden="1"/>
    </xf>
    <xf numFmtId="0" fontId="32" fillId="38" borderId="49" xfId="42" applyNumberFormat="1" applyFont="1" applyFill="1" applyBorder="1" applyAlignment="1" applyProtection="1">
      <alignment horizontal="center" textRotation="90" wrapText="1"/>
      <protection hidden="1"/>
    </xf>
    <xf numFmtId="0" fontId="47" fillId="38" borderId="24" xfId="42" applyNumberFormat="1" applyFont="1" applyFill="1" applyBorder="1" applyAlignment="1" applyProtection="1">
      <alignment horizontal="center" vertical="center" wrapText="1"/>
      <protection hidden="1"/>
    </xf>
    <xf numFmtId="0" fontId="47" fillId="38" borderId="41" xfId="42" applyNumberFormat="1" applyFont="1" applyFill="1" applyBorder="1" applyAlignment="1" applyProtection="1">
      <alignment horizontal="center" vertical="center" wrapText="1"/>
      <protection hidden="1"/>
    </xf>
    <xf numFmtId="0" fontId="27" fillId="38" borderId="90" xfId="0" applyNumberFormat="1" applyFont="1" applyFill="1" applyBorder="1" applyAlignment="1" applyProtection="1">
      <alignment horizontal="center" textRotation="90"/>
      <protection hidden="1"/>
    </xf>
    <xf numFmtId="0" fontId="27" fillId="38" borderId="91" xfId="0" applyNumberFormat="1" applyFont="1" applyFill="1" applyBorder="1" applyAlignment="1" applyProtection="1">
      <alignment horizontal="center" textRotation="90"/>
      <protection hidden="1"/>
    </xf>
    <xf numFmtId="3" fontId="37" fillId="38" borderId="24" xfId="0" applyNumberFormat="1" applyFont="1" applyFill="1" applyBorder="1" applyAlignment="1" applyProtection="1">
      <alignment horizontal="center" vertical="center" wrapText="1"/>
      <protection hidden="1"/>
    </xf>
    <xf numFmtId="3" fontId="37" fillId="38" borderId="41" xfId="0" applyNumberFormat="1" applyFont="1" applyFill="1" applyBorder="1" applyAlignment="1" applyProtection="1">
      <alignment horizontal="center" vertical="center" wrapText="1"/>
      <protection hidden="1"/>
    </xf>
    <xf numFmtId="3" fontId="37" fillId="38" borderId="52" xfId="0" applyNumberFormat="1" applyFont="1" applyFill="1" applyBorder="1" applyAlignment="1" applyProtection="1">
      <alignment horizontal="center" vertical="center" wrapText="1"/>
      <protection hidden="1"/>
    </xf>
    <xf numFmtId="0" fontId="37" fillId="38" borderId="24" xfId="0" applyFont="1" applyFill="1" applyBorder="1" applyAlignment="1" applyProtection="1">
      <alignment horizontal="center" vertical="center" wrapText="1"/>
      <protection hidden="1"/>
    </xf>
    <xf numFmtId="0" fontId="37" fillId="38" borderId="41" xfId="0" applyFont="1" applyFill="1" applyBorder="1" applyAlignment="1" applyProtection="1">
      <alignment horizontal="center" vertical="center" wrapText="1"/>
      <protection hidden="1"/>
    </xf>
    <xf numFmtId="0" fontId="37" fillId="38" borderId="52" xfId="0" applyFont="1" applyFill="1" applyBorder="1" applyAlignment="1" applyProtection="1">
      <alignment horizontal="center" vertical="center" wrapText="1"/>
      <protection hidden="1"/>
    </xf>
    <xf numFmtId="0" fontId="47" fillId="38" borderId="52" xfId="42" applyNumberFormat="1" applyFont="1" applyFill="1" applyBorder="1" applyAlignment="1" applyProtection="1">
      <alignment horizontal="center" vertical="center" wrapText="1"/>
      <protection hidden="1"/>
    </xf>
    <xf numFmtId="0" fontId="32" fillId="38" borderId="97" xfId="0" applyNumberFormat="1" applyFont="1" applyFill="1" applyBorder="1" applyAlignment="1" applyProtection="1">
      <alignment horizontal="center" textRotation="90" wrapText="1"/>
      <protection hidden="1"/>
    </xf>
    <xf numFmtId="0" fontId="32" fillId="38" borderId="80" xfId="0" applyNumberFormat="1" applyFont="1" applyFill="1" applyBorder="1" applyAlignment="1" applyProtection="1">
      <alignment horizontal="center" textRotation="90" wrapText="1"/>
      <protection hidden="1"/>
    </xf>
    <xf numFmtId="0" fontId="40" fillId="38" borderId="38" xfId="0" applyFont="1" applyFill="1" applyBorder="1" applyAlignment="1" applyProtection="1">
      <alignment horizontal="center" vertical="center"/>
      <protection hidden="1"/>
    </xf>
    <xf numFmtId="0" fontId="40" fillId="38" borderId="16" xfId="0" applyFont="1" applyFill="1" applyBorder="1" applyAlignment="1" applyProtection="1">
      <alignment horizontal="center" vertical="center"/>
      <protection hidden="1"/>
    </xf>
    <xf numFmtId="0" fontId="40" fillId="38" borderId="88" xfId="0" applyFont="1" applyFill="1" applyBorder="1" applyAlignment="1" applyProtection="1">
      <alignment horizontal="center" vertical="center"/>
      <protection hidden="1"/>
    </xf>
    <xf numFmtId="0" fontId="40" fillId="38" borderId="19" xfId="0" applyFont="1" applyFill="1" applyBorder="1" applyAlignment="1" applyProtection="1">
      <alignment horizontal="center" vertical="center"/>
      <protection hidden="1"/>
    </xf>
    <xf numFmtId="0" fontId="32" fillId="38" borderId="92" xfId="42" applyNumberFormat="1" applyFont="1" applyFill="1" applyBorder="1" applyAlignment="1" applyProtection="1">
      <alignment horizontal="center" textRotation="90" wrapText="1"/>
      <protection hidden="1"/>
    </xf>
    <xf numFmtId="0" fontId="32" fillId="38" borderId="93" xfId="42" applyNumberFormat="1" applyFont="1" applyFill="1" applyBorder="1" applyAlignment="1" applyProtection="1">
      <alignment horizontal="center" textRotation="90" wrapText="1"/>
      <protection hidden="1"/>
    </xf>
    <xf numFmtId="0" fontId="25" fillId="38" borderId="16" xfId="0" applyFont="1" applyFill="1" applyBorder="1" applyAlignment="1" applyProtection="1">
      <alignment horizontal="left" vertical="center" wrapText="1"/>
      <protection hidden="1"/>
    </xf>
    <xf numFmtId="0" fontId="25" fillId="38" borderId="64" xfId="0" applyFont="1" applyFill="1" applyBorder="1" applyAlignment="1" applyProtection="1">
      <alignment horizontal="left" vertical="center" wrapText="1"/>
      <protection hidden="1"/>
    </xf>
    <xf numFmtId="0" fontId="25" fillId="38" borderId="38" xfId="0" applyFont="1" applyFill="1" applyBorder="1" applyAlignment="1" applyProtection="1">
      <alignment horizontal="left" vertical="center" wrapText="1"/>
      <protection hidden="1"/>
    </xf>
    <xf numFmtId="0" fontId="25" fillId="38" borderId="13" xfId="0" applyFont="1" applyFill="1" applyBorder="1" applyAlignment="1" applyProtection="1">
      <alignment horizontal="left" vertical="center" wrapText="1"/>
      <protection hidden="1"/>
    </xf>
    <xf numFmtId="0" fontId="25" fillId="55" borderId="13" xfId="0" applyFont="1" applyFill="1" applyBorder="1" applyAlignment="1" applyProtection="1">
      <alignment vertical="top" wrapText="1"/>
      <protection hidden="1"/>
    </xf>
    <xf numFmtId="0" fontId="25" fillId="55" borderId="11" xfId="0" applyFont="1" applyFill="1" applyBorder="1" applyAlignment="1" applyProtection="1">
      <alignment vertical="top" wrapText="1"/>
      <protection hidden="1"/>
    </xf>
    <xf numFmtId="0" fontId="25" fillId="55" borderId="37" xfId="0" applyFont="1" applyFill="1" applyBorder="1" applyAlignment="1" applyProtection="1">
      <alignment vertical="top" wrapText="1"/>
      <protection hidden="1"/>
    </xf>
    <xf numFmtId="0" fontId="25" fillId="38" borderId="16" xfId="0" applyFont="1" applyFill="1" applyBorder="1" applyAlignment="1" applyProtection="1">
      <alignment vertical="center" wrapText="1"/>
      <protection hidden="1"/>
    </xf>
    <xf numFmtId="0" fontId="25" fillId="38" borderId="64" xfId="0" applyFont="1" applyFill="1" applyBorder="1" applyAlignment="1" applyProtection="1">
      <alignment vertical="center" wrapText="1"/>
      <protection hidden="1"/>
    </xf>
    <xf numFmtId="164" fontId="65" fillId="35" borderId="43" xfId="0" applyNumberFormat="1" applyFont="1" applyFill="1" applyBorder="1" applyAlignment="1" applyProtection="1">
      <alignment horizontal="center" vertical="center"/>
      <protection hidden="1"/>
    </xf>
    <xf numFmtId="0" fontId="35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35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33" fillId="38" borderId="35" xfId="0" applyFont="1" applyFill="1" applyBorder="1" applyAlignment="1" applyProtection="1">
      <alignment horizontal="center" vertical="top" wrapText="1"/>
      <protection hidden="1"/>
    </xf>
    <xf numFmtId="0" fontId="33" fillId="38" borderId="0" xfId="0" applyFont="1" applyFill="1" applyBorder="1" applyAlignment="1" applyProtection="1">
      <alignment horizontal="center" vertical="top" wrapText="1"/>
      <protection hidden="1"/>
    </xf>
    <xf numFmtId="0" fontId="33" fillId="38" borderId="36" xfId="0" applyFont="1" applyFill="1" applyBorder="1" applyAlignment="1" applyProtection="1">
      <alignment horizontal="center" vertical="top" wrapText="1"/>
      <protection hidden="1"/>
    </xf>
    <xf numFmtId="0" fontId="35" fillId="35" borderId="21" xfId="0" applyFont="1" applyFill="1" applyBorder="1" applyAlignment="1" applyProtection="1">
      <alignment vertical="center"/>
      <protection hidden="1"/>
    </xf>
    <xf numFmtId="0" fontId="35" fillId="35" borderId="43" xfId="0" applyFont="1" applyFill="1" applyBorder="1" applyAlignment="1" applyProtection="1">
      <alignment vertical="center"/>
      <protection hidden="1"/>
    </xf>
    <xf numFmtId="0" fontId="25" fillId="38" borderId="60" xfId="0" applyFont="1" applyFill="1" applyBorder="1" applyAlignment="1" applyProtection="1">
      <alignment horizontal="left" vertical="center" wrapText="1"/>
      <protection hidden="1"/>
    </xf>
    <xf numFmtId="0" fontId="25" fillId="38" borderId="65" xfId="0" applyFont="1" applyFill="1" applyBorder="1" applyAlignment="1" applyProtection="1">
      <alignment horizontal="left" vertical="center" wrapText="1"/>
      <protection hidden="1"/>
    </xf>
    <xf numFmtId="0" fontId="29" fillId="38" borderId="26" xfId="0" applyFont="1" applyFill="1" applyBorder="1" applyAlignment="1" applyProtection="1">
      <alignment horizontal="center" vertical="center" wrapText="1"/>
      <protection hidden="1"/>
    </xf>
    <xf numFmtId="0" fontId="29" fillId="38" borderId="27" xfId="0" applyFont="1" applyFill="1" applyBorder="1" applyAlignment="1" applyProtection="1">
      <alignment horizontal="center" vertical="center" wrapText="1"/>
      <protection hidden="1"/>
    </xf>
    <xf numFmtId="0" fontId="29" fillId="38" borderId="28" xfId="0" applyFont="1" applyFill="1" applyBorder="1" applyAlignment="1" applyProtection="1">
      <alignment horizontal="center" vertical="center" wrapText="1"/>
      <protection hidden="1"/>
    </xf>
    <xf numFmtId="0" fontId="29" fillId="38" borderId="35" xfId="0" applyFont="1" applyFill="1" applyBorder="1" applyAlignment="1" applyProtection="1">
      <alignment horizontal="center" vertical="center" wrapText="1"/>
      <protection hidden="1"/>
    </xf>
    <xf numFmtId="0" fontId="29" fillId="38" borderId="0" xfId="0" applyFont="1" applyFill="1" applyBorder="1" applyAlignment="1" applyProtection="1">
      <alignment horizontal="center" vertical="center" wrapText="1"/>
      <protection hidden="1"/>
    </xf>
    <xf numFmtId="0" fontId="29" fillId="38" borderId="36" xfId="0" applyFont="1" applyFill="1" applyBorder="1" applyAlignment="1" applyProtection="1">
      <alignment horizontal="center" vertical="center" wrapText="1"/>
      <protection hidden="1"/>
    </xf>
    <xf numFmtId="0" fontId="29" fillId="38" borderId="29" xfId="0" applyFont="1" applyFill="1" applyBorder="1" applyAlignment="1" applyProtection="1">
      <alignment horizontal="center" vertical="center" wrapText="1"/>
      <protection hidden="1"/>
    </xf>
    <xf numFmtId="0" fontId="29" fillId="38" borderId="25" xfId="0" applyFont="1" applyFill="1" applyBorder="1" applyAlignment="1" applyProtection="1">
      <alignment horizontal="center" vertical="center" wrapText="1"/>
      <protection hidden="1"/>
    </xf>
    <xf numFmtId="0" fontId="29" fillId="38" borderId="40" xfId="0" applyFont="1" applyFill="1" applyBorder="1" applyAlignment="1" applyProtection="1">
      <alignment horizontal="center" vertical="center" wrapText="1"/>
      <protection hidden="1"/>
    </xf>
    <xf numFmtId="0" fontId="25" fillId="38" borderId="61" xfId="0" applyFont="1" applyFill="1" applyBorder="1" applyAlignment="1" applyProtection="1">
      <alignment horizontal="left" vertical="center" wrapText="1"/>
      <protection hidden="1"/>
    </xf>
    <xf numFmtId="0" fontId="25" fillId="38" borderId="44" xfId="0" applyFont="1" applyFill="1" applyBorder="1" applyAlignment="1" applyProtection="1">
      <alignment horizontal="left" vertical="center" wrapText="1"/>
      <protection hidden="1"/>
    </xf>
    <xf numFmtId="0" fontId="35" fillId="35" borderId="76" xfId="0" applyNumberFormat="1" applyFont="1" applyFill="1" applyBorder="1" applyAlignment="1" applyProtection="1">
      <alignment horizontal="center" vertical="center" wrapText="1"/>
      <protection hidden="1"/>
    </xf>
    <xf numFmtId="0" fontId="35" fillId="35" borderId="14" xfId="0" applyFont="1" applyFill="1" applyBorder="1" applyAlignment="1" applyProtection="1">
      <alignment horizontal="center" vertical="center" wrapText="1"/>
      <protection hidden="1"/>
    </xf>
    <xf numFmtId="0" fontId="25" fillId="38" borderId="11" xfId="0" applyFont="1" applyFill="1" applyBorder="1" applyAlignment="1" applyProtection="1">
      <alignment horizontal="center" vertical="center" wrapText="1"/>
      <protection hidden="1"/>
    </xf>
    <xf numFmtId="0" fontId="25" fillId="38" borderId="76" xfId="0" applyFont="1" applyFill="1" applyBorder="1" applyAlignment="1" applyProtection="1">
      <alignment horizontal="center" vertical="center" wrapText="1"/>
      <protection hidden="1"/>
    </xf>
    <xf numFmtId="0" fontId="47" fillId="43" borderId="24" xfId="42" applyNumberFormat="1" applyFont="1" applyFill="1" applyBorder="1" applyAlignment="1" applyProtection="1">
      <alignment horizontal="center" vertical="center" wrapText="1"/>
      <protection hidden="1"/>
    </xf>
    <xf numFmtId="0" fontId="47" fillId="43" borderId="41" xfId="42" applyNumberFormat="1" applyFont="1" applyFill="1" applyBorder="1" applyAlignment="1" applyProtection="1">
      <alignment horizontal="center" vertical="center" wrapText="1"/>
      <protection hidden="1"/>
    </xf>
    <xf numFmtId="0" fontId="47" fillId="43" borderId="52" xfId="42" applyNumberFormat="1" applyFont="1" applyFill="1" applyBorder="1" applyAlignment="1" applyProtection="1">
      <alignment horizontal="center" vertical="center" wrapText="1"/>
      <protection hidden="1"/>
    </xf>
    <xf numFmtId="0" fontId="32" fillId="43" borderId="82" xfId="42" applyNumberFormat="1" applyFont="1" applyFill="1" applyBorder="1" applyAlignment="1" applyProtection="1">
      <alignment horizontal="center" textRotation="90" wrapText="1"/>
      <protection hidden="1"/>
    </xf>
    <xf numFmtId="0" fontId="32" fillId="43" borderId="42" xfId="42" applyNumberFormat="1" applyFont="1" applyFill="1" applyBorder="1" applyAlignment="1" applyProtection="1">
      <alignment horizontal="center" textRotation="90" wrapText="1"/>
      <protection hidden="1"/>
    </xf>
    <xf numFmtId="0" fontId="32" fillId="43" borderId="92" xfId="42" applyNumberFormat="1" applyFont="1" applyFill="1" applyBorder="1" applyAlignment="1" applyProtection="1">
      <alignment horizontal="center" textRotation="90" wrapText="1"/>
      <protection hidden="1"/>
    </xf>
    <xf numFmtId="0" fontId="32" fillId="43" borderId="93" xfId="42" applyNumberFormat="1" applyFont="1" applyFill="1" applyBorder="1" applyAlignment="1" applyProtection="1">
      <alignment horizontal="center" textRotation="90" wrapText="1"/>
      <protection hidden="1"/>
    </xf>
    <xf numFmtId="0" fontId="27" fillId="43" borderId="90" xfId="0" applyNumberFormat="1" applyFont="1" applyFill="1" applyBorder="1" applyAlignment="1" applyProtection="1">
      <alignment horizontal="center" textRotation="90"/>
      <protection hidden="1"/>
    </xf>
    <xf numFmtId="0" fontId="27" fillId="43" borderId="91" xfId="0" applyNumberFormat="1" applyFont="1" applyFill="1" applyBorder="1" applyAlignment="1" applyProtection="1">
      <alignment horizontal="center" textRotation="90"/>
      <protection hidden="1"/>
    </xf>
    <xf numFmtId="0" fontId="47" fillId="61" borderId="26" xfId="42" applyNumberFormat="1" applyFont="1" applyFill="1" applyBorder="1" applyAlignment="1" applyProtection="1">
      <alignment horizontal="center" vertical="center" wrapText="1"/>
      <protection hidden="1"/>
    </xf>
    <xf numFmtId="0" fontId="47" fillId="61" borderId="28" xfId="42" applyNumberFormat="1" applyFont="1" applyFill="1" applyBorder="1" applyAlignment="1" applyProtection="1">
      <alignment horizontal="center" vertical="center" wrapText="1"/>
      <protection hidden="1"/>
    </xf>
    <xf numFmtId="0" fontId="47" fillId="61" borderId="35" xfId="42" applyNumberFormat="1" applyFont="1" applyFill="1" applyBorder="1" applyAlignment="1" applyProtection="1">
      <alignment horizontal="center" vertical="center" wrapText="1"/>
      <protection hidden="1"/>
    </xf>
    <xf numFmtId="0" fontId="47" fillId="61" borderId="36" xfId="42" applyNumberFormat="1" applyFont="1" applyFill="1" applyBorder="1" applyAlignment="1" applyProtection="1">
      <alignment horizontal="center" vertical="center" wrapText="1"/>
      <protection hidden="1"/>
    </xf>
    <xf numFmtId="0" fontId="47" fillId="61" borderId="29" xfId="42" applyNumberFormat="1" applyFont="1" applyFill="1" applyBorder="1" applyAlignment="1" applyProtection="1">
      <alignment horizontal="center" vertical="center" wrapText="1"/>
      <protection hidden="1"/>
    </xf>
    <xf numFmtId="0" fontId="47" fillId="61" borderId="40" xfId="42" applyNumberFormat="1" applyFont="1" applyFill="1" applyBorder="1" applyAlignment="1" applyProtection="1">
      <alignment horizontal="center" vertical="center" wrapText="1"/>
      <protection hidden="1"/>
    </xf>
    <xf numFmtId="0" fontId="40" fillId="43" borderId="38" xfId="0" applyFont="1" applyFill="1" applyBorder="1" applyAlignment="1" applyProtection="1">
      <alignment horizontal="center" vertical="center"/>
      <protection hidden="1"/>
    </xf>
    <xf numFmtId="0" fontId="40" fillId="43" borderId="16" xfId="0" applyFont="1" applyFill="1" applyBorder="1" applyAlignment="1" applyProtection="1">
      <alignment horizontal="center" vertical="center"/>
      <protection hidden="1"/>
    </xf>
    <xf numFmtId="0" fontId="40" fillId="43" borderId="88" xfId="0" applyFont="1" applyFill="1" applyBorder="1" applyAlignment="1" applyProtection="1">
      <alignment horizontal="center" vertical="center"/>
      <protection hidden="1"/>
    </xf>
    <xf numFmtId="0" fontId="40" fillId="43" borderId="19" xfId="0" applyFont="1" applyFill="1" applyBorder="1" applyAlignment="1" applyProtection="1">
      <alignment horizontal="center" vertical="center"/>
      <protection hidden="1"/>
    </xf>
    <xf numFmtId="0" fontId="32" fillId="43" borderId="89" xfId="42" applyNumberFormat="1" applyFont="1" applyFill="1" applyBorder="1" applyAlignment="1" applyProtection="1">
      <alignment horizontal="center" textRotation="90" wrapText="1"/>
      <protection hidden="1"/>
    </xf>
    <xf numFmtId="0" fontId="32" fillId="43" borderId="49" xfId="42" applyNumberFormat="1" applyFont="1" applyFill="1" applyBorder="1" applyAlignment="1" applyProtection="1">
      <alignment horizontal="center" textRotation="90" wrapText="1"/>
      <protection hidden="1"/>
    </xf>
    <xf numFmtId="0" fontId="32" fillId="43" borderId="97" xfId="0" applyNumberFormat="1" applyFont="1" applyFill="1" applyBorder="1" applyAlignment="1" applyProtection="1">
      <alignment horizontal="center" textRotation="90" wrapText="1"/>
      <protection hidden="1"/>
    </xf>
    <xf numFmtId="0" fontId="32" fillId="43" borderId="80" xfId="0" applyNumberFormat="1" applyFont="1" applyFill="1" applyBorder="1" applyAlignment="1" applyProtection="1">
      <alignment horizontal="center" textRotation="90" wrapText="1"/>
      <protection hidden="1"/>
    </xf>
    <xf numFmtId="0" fontId="25" fillId="43" borderId="61" xfId="0" applyFont="1" applyFill="1" applyBorder="1" applyAlignment="1" applyProtection="1">
      <alignment horizontal="left" vertical="center" wrapText="1"/>
      <protection hidden="1"/>
    </xf>
    <xf numFmtId="0" fontId="25" fillId="43" borderId="60" xfId="0" applyFont="1" applyFill="1" applyBorder="1" applyAlignment="1" applyProtection="1">
      <alignment horizontal="left" vertical="center" wrapText="1"/>
      <protection hidden="1"/>
    </xf>
    <xf numFmtId="0" fontId="25" fillId="43" borderId="44" xfId="0" applyFont="1" applyFill="1" applyBorder="1" applyAlignment="1" applyProtection="1">
      <alignment horizontal="left" vertical="center" wrapText="1"/>
      <protection hidden="1"/>
    </xf>
    <xf numFmtId="0" fontId="25" fillId="43" borderId="65" xfId="0" applyFont="1" applyFill="1" applyBorder="1" applyAlignment="1" applyProtection="1">
      <alignment horizontal="left" vertical="center" wrapText="1"/>
      <protection hidden="1"/>
    </xf>
    <xf numFmtId="0" fontId="25" fillId="43" borderId="16" xfId="0" applyFont="1" applyFill="1" applyBorder="1" applyAlignment="1" applyProtection="1">
      <alignment horizontal="left" vertical="center" wrapText="1"/>
      <protection hidden="1"/>
    </xf>
    <xf numFmtId="0" fontId="25" fillId="43" borderId="64" xfId="0" applyFont="1" applyFill="1" applyBorder="1" applyAlignment="1" applyProtection="1">
      <alignment horizontal="left" vertical="center" wrapText="1"/>
      <protection hidden="1"/>
    </xf>
    <xf numFmtId="0" fontId="25" fillId="43" borderId="38" xfId="0" applyFont="1" applyFill="1" applyBorder="1" applyAlignment="1" applyProtection="1">
      <alignment horizontal="left" vertical="center" wrapText="1"/>
      <protection hidden="1"/>
    </xf>
    <xf numFmtId="0" fontId="25" fillId="43" borderId="13" xfId="0" applyFont="1" applyFill="1" applyBorder="1" applyAlignment="1" applyProtection="1">
      <alignment horizontal="left" vertical="center" wrapText="1"/>
      <protection hidden="1"/>
    </xf>
    <xf numFmtId="3" fontId="37" fillId="43" borderId="24" xfId="0" applyNumberFormat="1" applyFont="1" applyFill="1" applyBorder="1" applyAlignment="1" applyProtection="1">
      <alignment horizontal="center" vertical="center" wrapText="1"/>
      <protection hidden="1"/>
    </xf>
    <xf numFmtId="3" fontId="37" fillId="43" borderId="41" xfId="0" applyNumberFormat="1" applyFont="1" applyFill="1" applyBorder="1" applyAlignment="1" applyProtection="1">
      <alignment horizontal="center" vertical="center" wrapText="1"/>
      <protection hidden="1"/>
    </xf>
    <xf numFmtId="3" fontId="37" fillId="43" borderId="52" xfId="0" applyNumberFormat="1" applyFont="1" applyFill="1" applyBorder="1" applyAlignment="1" applyProtection="1">
      <alignment horizontal="center" vertical="center" wrapText="1"/>
      <protection hidden="1"/>
    </xf>
    <xf numFmtId="0" fontId="29" fillId="43" borderId="26" xfId="0" applyFont="1" applyFill="1" applyBorder="1" applyAlignment="1" applyProtection="1">
      <alignment horizontal="center" vertical="center" wrapText="1"/>
      <protection hidden="1"/>
    </xf>
    <xf numFmtId="0" fontId="29" fillId="43" borderId="27" xfId="0" applyFont="1" applyFill="1" applyBorder="1" applyAlignment="1" applyProtection="1">
      <alignment horizontal="center" vertical="center" wrapText="1"/>
      <protection hidden="1"/>
    </xf>
    <xf numFmtId="0" fontId="29" fillId="43" borderId="28" xfId="0" applyFont="1" applyFill="1" applyBorder="1" applyAlignment="1" applyProtection="1">
      <alignment horizontal="center" vertical="center" wrapText="1"/>
      <protection hidden="1"/>
    </xf>
    <xf numFmtId="0" fontId="29" fillId="43" borderId="35" xfId="0" applyFont="1" applyFill="1" applyBorder="1" applyAlignment="1" applyProtection="1">
      <alignment horizontal="center" vertical="center" wrapText="1"/>
      <protection hidden="1"/>
    </xf>
    <xf numFmtId="0" fontId="29" fillId="43" borderId="0" xfId="0" applyFont="1" applyFill="1" applyBorder="1" applyAlignment="1" applyProtection="1">
      <alignment horizontal="center" vertical="center" wrapText="1"/>
      <protection hidden="1"/>
    </xf>
    <xf numFmtId="0" fontId="29" fillId="43" borderId="36" xfId="0" applyFont="1" applyFill="1" applyBorder="1" applyAlignment="1" applyProtection="1">
      <alignment horizontal="center" vertical="center" wrapText="1"/>
      <protection hidden="1"/>
    </xf>
    <xf numFmtId="0" fontId="29" fillId="43" borderId="29" xfId="0" applyFont="1" applyFill="1" applyBorder="1" applyAlignment="1" applyProtection="1">
      <alignment horizontal="center" vertical="center" wrapText="1"/>
      <protection hidden="1"/>
    </xf>
    <xf numFmtId="0" fontId="29" fillId="43" borderId="25" xfId="0" applyFont="1" applyFill="1" applyBorder="1" applyAlignment="1" applyProtection="1">
      <alignment horizontal="center" vertical="center" wrapText="1"/>
      <protection hidden="1"/>
    </xf>
    <xf numFmtId="0" fontId="29" fillId="43" borderId="40" xfId="0" applyFont="1" applyFill="1" applyBorder="1" applyAlignment="1" applyProtection="1">
      <alignment horizontal="center" vertical="center" wrapText="1"/>
      <protection hidden="1"/>
    </xf>
    <xf numFmtId="0" fontId="37" fillId="43" borderId="24" xfId="0" applyFont="1" applyFill="1" applyBorder="1" applyAlignment="1" applyProtection="1">
      <alignment horizontal="center" vertical="center" wrapText="1"/>
      <protection hidden="1"/>
    </xf>
    <xf numFmtId="0" fontId="37" fillId="43" borderId="41" xfId="0" applyFont="1" applyFill="1" applyBorder="1" applyAlignment="1" applyProtection="1">
      <alignment horizontal="center" vertical="center" wrapText="1"/>
      <protection hidden="1"/>
    </xf>
    <xf numFmtId="0" fontId="37" fillId="43" borderId="52" xfId="0" applyFont="1" applyFill="1" applyBorder="1" applyAlignment="1" applyProtection="1">
      <alignment horizontal="center" vertical="center" wrapText="1"/>
      <protection hidden="1"/>
    </xf>
    <xf numFmtId="0" fontId="33" fillId="43" borderId="35" xfId="0" applyFont="1" applyFill="1" applyBorder="1" applyAlignment="1" applyProtection="1">
      <alignment horizontal="center" vertical="top" wrapText="1"/>
      <protection hidden="1"/>
    </xf>
    <xf numFmtId="0" fontId="33" fillId="43" borderId="0" xfId="0" applyFont="1" applyFill="1" applyBorder="1" applyAlignment="1" applyProtection="1">
      <alignment horizontal="center" vertical="top" wrapText="1"/>
      <protection hidden="1"/>
    </xf>
    <xf numFmtId="0" fontId="33" fillId="43" borderId="36" xfId="0" applyFont="1" applyFill="1" applyBorder="1" applyAlignment="1" applyProtection="1">
      <alignment horizontal="center" vertical="top" wrapText="1"/>
      <protection hidden="1"/>
    </xf>
    <xf numFmtId="0" fontId="35" fillId="46" borderId="21" xfId="0" applyFont="1" applyFill="1" applyBorder="1" applyAlignment="1" applyProtection="1">
      <alignment vertical="center"/>
      <protection hidden="1"/>
    </xf>
    <xf numFmtId="0" fontId="35" fillId="46" borderId="43" xfId="0" applyFont="1" applyFill="1" applyBorder="1" applyAlignment="1" applyProtection="1">
      <alignment vertical="center"/>
      <protection hidden="1"/>
    </xf>
    <xf numFmtId="164" fontId="73" fillId="46" borderId="43" xfId="0" applyNumberFormat="1" applyFont="1" applyFill="1" applyBorder="1" applyAlignment="1" applyProtection="1">
      <alignment horizontal="center" vertical="center"/>
      <protection hidden="1"/>
    </xf>
    <xf numFmtId="0" fontId="25" fillId="59" borderId="13" xfId="0" applyFont="1" applyFill="1" applyBorder="1" applyAlignment="1" applyProtection="1">
      <alignment horizontal="left" vertical="center" wrapText="1"/>
      <protection hidden="1"/>
    </xf>
    <xf numFmtId="0" fontId="25" fillId="59" borderId="11" xfId="0" applyFont="1" applyFill="1" applyBorder="1" applyAlignment="1" applyProtection="1">
      <alignment horizontal="left" vertical="center" wrapText="1"/>
      <protection hidden="1"/>
    </xf>
    <xf numFmtId="0" fontId="25" fillId="59" borderId="37" xfId="0" applyFont="1" applyFill="1" applyBorder="1" applyAlignment="1" applyProtection="1">
      <alignment horizontal="left" vertical="center" wrapText="1"/>
      <protection hidden="1"/>
    </xf>
    <xf numFmtId="0" fontId="35" fillId="46" borderId="76" xfId="0" applyNumberFormat="1" applyFont="1" applyFill="1" applyBorder="1" applyAlignment="1" applyProtection="1">
      <alignment horizontal="center" vertical="center" wrapText="1"/>
      <protection hidden="1"/>
    </xf>
    <xf numFmtId="0" fontId="35" fillId="46" borderId="11" xfId="0" applyNumberFormat="1" applyFont="1" applyFill="1" applyBorder="1" applyAlignment="1" applyProtection="1">
      <alignment horizontal="center" vertical="center" wrapText="1"/>
      <protection hidden="1"/>
    </xf>
    <xf numFmtId="0" fontId="25" fillId="43" borderId="11" xfId="0" applyFont="1" applyFill="1" applyBorder="1" applyAlignment="1" applyProtection="1">
      <alignment horizontal="center" vertical="center" wrapText="1"/>
      <protection hidden="1"/>
    </xf>
    <xf numFmtId="0" fontId="25" fillId="43" borderId="76" xfId="0" applyFont="1" applyFill="1" applyBorder="1" applyAlignment="1" applyProtection="1">
      <alignment horizontal="center" vertical="center" wrapText="1"/>
      <protection hidden="1"/>
    </xf>
    <xf numFmtId="0" fontId="35" fillId="46" borderId="14" xfId="0" applyNumberFormat="1" applyFont="1" applyFill="1" applyBorder="1" applyAlignment="1" applyProtection="1">
      <alignment horizontal="center" vertical="center" wrapText="1"/>
      <protection hidden="1"/>
    </xf>
    <xf numFmtId="0" fontId="35" fillId="46" borderId="14" xfId="0" applyFont="1" applyFill="1" applyBorder="1" applyAlignment="1" applyProtection="1">
      <alignment horizontal="center" vertical="center" wrapText="1"/>
      <protection hidden="1"/>
    </xf>
    <xf numFmtId="0" fontId="33" fillId="46" borderId="12" xfId="0" applyFont="1" applyFill="1" applyBorder="1" applyAlignment="1" applyProtection="1">
      <alignment horizontal="center" vertical="center" wrapText="1"/>
      <protection hidden="1"/>
    </xf>
    <xf numFmtId="0" fontId="33" fillId="46" borderId="16" xfId="0" applyFont="1" applyFill="1" applyBorder="1" applyAlignment="1" applyProtection="1">
      <alignment horizontal="center" vertical="center" wrapText="1"/>
      <protection hidden="1"/>
    </xf>
    <xf numFmtId="0" fontId="33" fillId="46" borderId="13" xfId="0" applyFont="1" applyFill="1" applyBorder="1" applyAlignment="1" applyProtection="1">
      <alignment horizontal="center" vertical="center" wrapText="1"/>
      <protection hidden="1"/>
    </xf>
    <xf numFmtId="0" fontId="47" fillId="39" borderId="24" xfId="42" applyNumberFormat="1" applyFont="1" applyFill="1" applyBorder="1" applyAlignment="1" applyProtection="1">
      <alignment horizontal="center" vertical="center" wrapText="1"/>
      <protection hidden="1"/>
    </xf>
    <xf numFmtId="0" fontId="47" fillId="39" borderId="41" xfId="42" applyNumberFormat="1" applyFont="1" applyFill="1" applyBorder="1" applyAlignment="1" applyProtection="1">
      <alignment horizontal="center" vertical="center" wrapText="1"/>
      <protection hidden="1"/>
    </xf>
    <xf numFmtId="0" fontId="47" fillId="39" borderId="52" xfId="42" applyNumberFormat="1" applyFont="1" applyFill="1" applyBorder="1" applyAlignment="1" applyProtection="1">
      <alignment horizontal="center" vertical="center" wrapText="1"/>
      <protection hidden="1"/>
    </xf>
    <xf numFmtId="0" fontId="32" fillId="39" borderId="82" xfId="42" applyNumberFormat="1" applyFont="1" applyFill="1" applyBorder="1" applyAlignment="1" applyProtection="1">
      <alignment horizontal="center" textRotation="90" wrapText="1"/>
      <protection hidden="1"/>
    </xf>
    <xf numFmtId="0" fontId="32" fillId="39" borderId="42" xfId="42" applyNumberFormat="1" applyFont="1" applyFill="1" applyBorder="1" applyAlignment="1" applyProtection="1">
      <alignment horizontal="center" textRotation="90" wrapText="1"/>
      <protection hidden="1"/>
    </xf>
    <xf numFmtId="0" fontId="32" fillId="39" borderId="92" xfId="42" applyNumberFormat="1" applyFont="1" applyFill="1" applyBorder="1" applyAlignment="1" applyProtection="1">
      <alignment horizontal="center" textRotation="90" wrapText="1"/>
      <protection hidden="1"/>
    </xf>
    <xf numFmtId="0" fontId="32" fillId="39" borderId="93" xfId="42" applyNumberFormat="1" applyFont="1" applyFill="1" applyBorder="1" applyAlignment="1" applyProtection="1">
      <alignment horizontal="center" textRotation="90" wrapText="1"/>
      <protection hidden="1"/>
    </xf>
    <xf numFmtId="0" fontId="27" fillId="39" borderId="90" xfId="0" applyNumberFormat="1" applyFont="1" applyFill="1" applyBorder="1" applyAlignment="1" applyProtection="1">
      <alignment horizontal="center" textRotation="90"/>
      <protection hidden="1"/>
    </xf>
    <xf numFmtId="0" fontId="27" fillId="39" borderId="91" xfId="0" applyNumberFormat="1" applyFont="1" applyFill="1" applyBorder="1" applyAlignment="1" applyProtection="1">
      <alignment horizontal="center" textRotation="90"/>
      <protection hidden="1"/>
    </xf>
    <xf numFmtId="0" fontId="40" fillId="39" borderId="38" xfId="0" applyFont="1" applyFill="1" applyBorder="1" applyAlignment="1" applyProtection="1">
      <alignment horizontal="center" vertical="center"/>
      <protection hidden="1"/>
    </xf>
    <xf numFmtId="0" fontId="40" fillId="39" borderId="16" xfId="0" applyFont="1" applyFill="1" applyBorder="1" applyAlignment="1" applyProtection="1">
      <alignment horizontal="center" vertical="center"/>
      <protection hidden="1"/>
    </xf>
    <xf numFmtId="0" fontId="40" fillId="39" borderId="88" xfId="0" applyFont="1" applyFill="1" applyBorder="1" applyAlignment="1" applyProtection="1">
      <alignment horizontal="center" vertical="center"/>
      <protection hidden="1"/>
    </xf>
    <xf numFmtId="0" fontId="40" fillId="39" borderId="19" xfId="0" applyFont="1" applyFill="1" applyBorder="1" applyAlignment="1" applyProtection="1">
      <alignment horizontal="center" vertical="center"/>
      <protection hidden="1"/>
    </xf>
    <xf numFmtId="0" fontId="32" fillId="39" borderId="89" xfId="42" applyNumberFormat="1" applyFont="1" applyFill="1" applyBorder="1" applyAlignment="1" applyProtection="1">
      <alignment horizontal="center" textRotation="90" wrapText="1"/>
      <protection hidden="1"/>
    </xf>
    <xf numFmtId="0" fontId="32" fillId="39" borderId="49" xfId="42" applyNumberFormat="1" applyFont="1" applyFill="1" applyBorder="1" applyAlignment="1" applyProtection="1">
      <alignment horizontal="center" textRotation="90" wrapText="1"/>
      <protection hidden="1"/>
    </xf>
    <xf numFmtId="0" fontId="32" fillId="39" borderId="97" xfId="0" applyNumberFormat="1" applyFont="1" applyFill="1" applyBorder="1" applyAlignment="1" applyProtection="1">
      <alignment horizontal="center" textRotation="90" wrapText="1"/>
      <protection hidden="1"/>
    </xf>
    <xf numFmtId="0" fontId="32" fillId="39" borderId="80" xfId="0" applyNumberFormat="1" applyFont="1" applyFill="1" applyBorder="1" applyAlignment="1" applyProtection="1">
      <alignment horizontal="center" textRotation="90" wrapText="1"/>
      <protection hidden="1"/>
    </xf>
    <xf numFmtId="0" fontId="35" fillId="37" borderId="14" xfId="0" applyNumberFormat="1" applyFont="1" applyFill="1" applyBorder="1" applyAlignment="1" applyProtection="1">
      <alignment horizontal="center" vertical="center" wrapText="1"/>
      <protection hidden="1"/>
    </xf>
    <xf numFmtId="0" fontId="35" fillId="37" borderId="11" xfId="0" applyNumberFormat="1" applyFont="1" applyFill="1" applyBorder="1" applyAlignment="1" applyProtection="1">
      <alignment horizontal="center" vertical="center" wrapText="1"/>
      <protection hidden="1"/>
    </xf>
    <xf numFmtId="0" fontId="29" fillId="39" borderId="26" xfId="0" applyFont="1" applyFill="1" applyBorder="1" applyAlignment="1" applyProtection="1">
      <alignment horizontal="center" vertical="center" wrapText="1"/>
      <protection hidden="1"/>
    </xf>
    <xf numFmtId="0" fontId="29" fillId="39" borderId="27" xfId="0" applyFont="1" applyFill="1" applyBorder="1" applyAlignment="1" applyProtection="1">
      <alignment horizontal="center" vertical="center" wrapText="1"/>
      <protection hidden="1"/>
    </xf>
    <xf numFmtId="0" fontId="29" fillId="39" borderId="28" xfId="0" applyFont="1" applyFill="1" applyBorder="1" applyAlignment="1" applyProtection="1">
      <alignment horizontal="center" vertical="center" wrapText="1"/>
      <protection hidden="1"/>
    </xf>
    <xf numFmtId="0" fontId="29" fillId="39" borderId="35" xfId="0" applyFont="1" applyFill="1" applyBorder="1" applyAlignment="1" applyProtection="1">
      <alignment horizontal="center" vertical="center" wrapText="1"/>
      <protection hidden="1"/>
    </xf>
    <xf numFmtId="0" fontId="29" fillId="39" borderId="0" xfId="0" applyFont="1" applyFill="1" applyBorder="1" applyAlignment="1" applyProtection="1">
      <alignment horizontal="center" vertical="center" wrapText="1"/>
      <protection hidden="1"/>
    </xf>
    <xf numFmtId="0" fontId="29" fillId="39" borderId="36" xfId="0" applyFont="1" applyFill="1" applyBorder="1" applyAlignment="1" applyProtection="1">
      <alignment horizontal="center" vertical="center" wrapText="1"/>
      <protection hidden="1"/>
    </xf>
    <xf numFmtId="0" fontId="29" fillId="39" borderId="29" xfId="0" applyFont="1" applyFill="1" applyBorder="1" applyAlignment="1" applyProtection="1">
      <alignment horizontal="center" vertical="center" wrapText="1"/>
      <protection hidden="1"/>
    </xf>
    <xf numFmtId="0" fontId="29" fillId="39" borderId="25" xfId="0" applyFont="1" applyFill="1" applyBorder="1" applyAlignment="1" applyProtection="1">
      <alignment horizontal="center" vertical="center" wrapText="1"/>
      <protection hidden="1"/>
    </xf>
    <xf numFmtId="0" fontId="29" fillId="39" borderId="40" xfId="0" applyFont="1" applyFill="1" applyBorder="1" applyAlignment="1" applyProtection="1">
      <alignment horizontal="center" vertical="center" wrapText="1"/>
      <protection hidden="1"/>
    </xf>
    <xf numFmtId="0" fontId="25" fillId="39" borderId="11" xfId="0" applyFont="1" applyFill="1" applyBorder="1" applyAlignment="1" applyProtection="1">
      <alignment horizontal="center" vertical="center" wrapText="1"/>
      <protection hidden="1"/>
    </xf>
    <xf numFmtId="0" fontId="35" fillId="37" borderId="14" xfId="0" applyFont="1" applyFill="1" applyBorder="1" applyAlignment="1" applyProtection="1">
      <alignment horizontal="center" vertical="center" wrapText="1"/>
      <protection hidden="1"/>
    </xf>
    <xf numFmtId="0" fontId="35" fillId="37" borderId="76" xfId="0" applyNumberFormat="1" applyFont="1" applyFill="1" applyBorder="1" applyAlignment="1" applyProtection="1">
      <alignment horizontal="center" vertical="center" wrapText="1"/>
      <protection hidden="1"/>
    </xf>
    <xf numFmtId="0" fontId="25" fillId="39" borderId="76" xfId="0" applyFont="1" applyFill="1" applyBorder="1" applyAlignment="1" applyProtection="1">
      <alignment horizontal="center" vertical="center" wrapText="1"/>
      <protection hidden="1"/>
    </xf>
    <xf numFmtId="0" fontId="37" fillId="39" borderId="24" xfId="0" applyFont="1" applyFill="1" applyBorder="1" applyAlignment="1" applyProtection="1">
      <alignment horizontal="center" vertical="center" wrapText="1"/>
      <protection hidden="1"/>
    </xf>
    <xf numFmtId="0" fontId="37" fillId="39" borderId="41" xfId="0" applyFont="1" applyFill="1" applyBorder="1" applyAlignment="1" applyProtection="1">
      <alignment horizontal="center" vertical="center" wrapText="1"/>
      <protection hidden="1"/>
    </xf>
    <xf numFmtId="0" fontId="37" fillId="39" borderId="52" xfId="0" applyFont="1" applyFill="1" applyBorder="1" applyAlignment="1" applyProtection="1">
      <alignment horizontal="center" vertical="center" wrapText="1"/>
      <protection hidden="1"/>
    </xf>
    <xf numFmtId="3" fontId="37" fillId="39" borderId="24" xfId="0" applyNumberFormat="1" applyFont="1" applyFill="1" applyBorder="1" applyAlignment="1" applyProtection="1">
      <alignment horizontal="center" vertical="center" wrapText="1"/>
      <protection hidden="1"/>
    </xf>
    <xf numFmtId="3" fontId="37" fillId="39" borderId="41" xfId="0" applyNumberFormat="1" applyFont="1" applyFill="1" applyBorder="1" applyAlignment="1" applyProtection="1">
      <alignment horizontal="center" vertical="center" wrapText="1"/>
      <protection hidden="1"/>
    </xf>
    <xf numFmtId="3" fontId="37" fillId="39" borderId="52" xfId="0" applyNumberFormat="1" applyFont="1" applyFill="1" applyBorder="1" applyAlignment="1" applyProtection="1">
      <alignment horizontal="center" vertical="center" wrapText="1"/>
      <protection hidden="1"/>
    </xf>
    <xf numFmtId="0" fontId="33" fillId="39" borderId="35" xfId="0" applyFont="1" applyFill="1" applyBorder="1" applyAlignment="1" applyProtection="1">
      <alignment horizontal="center" vertical="top" wrapText="1"/>
      <protection hidden="1"/>
    </xf>
    <xf numFmtId="0" fontId="33" fillId="39" borderId="0" xfId="0" applyFont="1" applyFill="1" applyBorder="1" applyAlignment="1" applyProtection="1">
      <alignment horizontal="center" vertical="top" wrapText="1"/>
      <protection hidden="1"/>
    </xf>
    <xf numFmtId="0" fontId="33" fillId="39" borderId="36" xfId="0" applyFont="1" applyFill="1" applyBorder="1" applyAlignment="1" applyProtection="1">
      <alignment horizontal="center" vertical="top" wrapText="1"/>
      <protection hidden="1"/>
    </xf>
    <xf numFmtId="0" fontId="35" fillId="37" borderId="21" xfId="0" applyFont="1" applyFill="1" applyBorder="1" applyAlignment="1" applyProtection="1">
      <alignment vertical="center"/>
      <protection hidden="1"/>
    </xf>
    <xf numFmtId="0" fontId="35" fillId="37" borderId="43" xfId="0" applyFont="1" applyFill="1" applyBorder="1" applyAlignment="1" applyProtection="1">
      <alignment vertical="center"/>
      <protection hidden="1"/>
    </xf>
    <xf numFmtId="164" fontId="68" fillId="37" borderId="43" xfId="0" applyNumberFormat="1" applyFont="1" applyFill="1" applyBorder="1" applyAlignment="1" applyProtection="1">
      <alignment horizontal="center" vertical="center"/>
      <protection hidden="1"/>
    </xf>
    <xf numFmtId="0" fontId="25" fillId="39" borderId="16" xfId="0" applyFont="1" applyFill="1" applyBorder="1" applyAlignment="1" applyProtection="1">
      <alignment horizontal="left" vertical="center" wrapText="1"/>
      <protection hidden="1"/>
    </xf>
    <xf numFmtId="0" fontId="25" fillId="39" borderId="64" xfId="0" applyFont="1" applyFill="1" applyBorder="1" applyAlignment="1" applyProtection="1">
      <alignment horizontal="left" vertical="center" wrapText="1"/>
      <protection hidden="1"/>
    </xf>
    <xf numFmtId="0" fontId="25" fillId="39" borderId="38" xfId="0" applyFont="1" applyFill="1" applyBorder="1" applyAlignment="1" applyProtection="1">
      <alignment horizontal="left" vertical="center" wrapText="1"/>
      <protection hidden="1"/>
    </xf>
    <xf numFmtId="0" fontId="25" fillId="39" borderId="13" xfId="0" applyFont="1" applyFill="1" applyBorder="1" applyAlignment="1" applyProtection="1">
      <alignment horizontal="left" vertical="center" wrapText="1"/>
      <protection hidden="1"/>
    </xf>
    <xf numFmtId="0" fontId="25" fillId="39" borderId="61" xfId="0" applyFont="1" applyFill="1" applyBorder="1" applyAlignment="1" applyProtection="1">
      <alignment horizontal="left" vertical="center" wrapText="1"/>
      <protection hidden="1"/>
    </xf>
    <xf numFmtId="0" fontId="25" fillId="39" borderId="60" xfId="0" applyFont="1" applyFill="1" applyBorder="1" applyAlignment="1" applyProtection="1">
      <alignment horizontal="left" vertical="center" wrapText="1"/>
      <protection hidden="1"/>
    </xf>
    <xf numFmtId="0" fontId="25" fillId="39" borderId="44" xfId="0" applyFont="1" applyFill="1" applyBorder="1" applyAlignment="1" applyProtection="1">
      <alignment horizontal="left" vertical="center" wrapText="1"/>
      <protection hidden="1"/>
    </xf>
    <xf numFmtId="0" fontId="25" fillId="39" borderId="65" xfId="0" applyFont="1" applyFill="1" applyBorder="1" applyAlignment="1" applyProtection="1">
      <alignment horizontal="left" vertical="center" wrapText="1"/>
      <protection hidden="1"/>
    </xf>
    <xf numFmtId="0" fontId="25" fillId="56" borderId="13" xfId="0" applyFont="1" applyFill="1" applyBorder="1" applyAlignment="1" applyProtection="1">
      <alignment horizontal="left" vertical="center" wrapText="1"/>
      <protection hidden="1"/>
    </xf>
    <xf numFmtId="0" fontId="25" fillId="56" borderId="11" xfId="0" applyFont="1" applyFill="1" applyBorder="1" applyAlignment="1" applyProtection="1">
      <alignment horizontal="left" vertical="center" wrapText="1"/>
      <protection hidden="1"/>
    </xf>
    <xf numFmtId="0" fontId="25" fillId="56" borderId="37" xfId="0" applyFont="1" applyFill="1" applyBorder="1" applyAlignment="1" applyProtection="1">
      <alignment horizontal="left" vertical="center" wrapText="1"/>
      <protection hidden="1"/>
    </xf>
    <xf numFmtId="0" fontId="33" fillId="37" borderId="11" xfId="0" applyFont="1" applyFill="1" applyBorder="1" applyAlignment="1" applyProtection="1">
      <alignment horizontal="center" vertical="center"/>
      <protection hidden="1"/>
    </xf>
    <xf numFmtId="0" fontId="27" fillId="42" borderId="90" xfId="0" applyNumberFormat="1" applyFont="1" applyFill="1" applyBorder="1" applyAlignment="1" applyProtection="1">
      <alignment horizontal="center" textRotation="90"/>
      <protection hidden="1"/>
    </xf>
    <xf numFmtId="0" fontId="27" fillId="42" borderId="91" xfId="0" applyNumberFormat="1" applyFont="1" applyFill="1" applyBorder="1" applyAlignment="1" applyProtection="1">
      <alignment horizontal="center" textRotation="90"/>
      <protection hidden="1"/>
    </xf>
    <xf numFmtId="0" fontId="40" fillId="42" borderId="38" xfId="0" applyFont="1" applyFill="1" applyBorder="1" applyAlignment="1" applyProtection="1">
      <alignment horizontal="center" vertical="center"/>
      <protection hidden="1"/>
    </xf>
    <xf numFmtId="0" fontId="40" fillId="42" borderId="16" xfId="0" applyFont="1" applyFill="1" applyBorder="1" applyAlignment="1" applyProtection="1">
      <alignment horizontal="center" vertical="center"/>
      <protection hidden="1"/>
    </xf>
    <xf numFmtId="0" fontId="40" fillId="42" borderId="88" xfId="0" applyFont="1" applyFill="1" applyBorder="1" applyAlignment="1" applyProtection="1">
      <alignment horizontal="center" vertical="center"/>
      <protection hidden="1"/>
    </xf>
    <xf numFmtId="0" fontId="40" fillId="42" borderId="19" xfId="0" applyFont="1" applyFill="1" applyBorder="1" applyAlignment="1" applyProtection="1">
      <alignment horizontal="center" vertical="center"/>
      <protection hidden="1"/>
    </xf>
    <xf numFmtId="0" fontId="32" fillId="42" borderId="82" xfId="42" applyNumberFormat="1" applyFont="1" applyFill="1" applyBorder="1" applyAlignment="1" applyProtection="1">
      <alignment horizontal="center" textRotation="90" wrapText="1"/>
      <protection hidden="1"/>
    </xf>
    <xf numFmtId="0" fontId="32" fillId="42" borderId="42" xfId="42" applyNumberFormat="1" applyFont="1" applyFill="1" applyBorder="1" applyAlignment="1" applyProtection="1">
      <alignment horizontal="center" textRotation="90" wrapText="1"/>
      <protection hidden="1"/>
    </xf>
    <xf numFmtId="0" fontId="32" fillId="42" borderId="89" xfId="42" applyNumberFormat="1" applyFont="1" applyFill="1" applyBorder="1" applyAlignment="1" applyProtection="1">
      <alignment horizontal="center" textRotation="90" wrapText="1"/>
      <protection hidden="1"/>
    </xf>
    <xf numFmtId="0" fontId="32" fillId="42" borderId="49" xfId="42" applyNumberFormat="1" applyFont="1" applyFill="1" applyBorder="1" applyAlignment="1" applyProtection="1">
      <alignment horizontal="center" textRotation="90" wrapText="1"/>
      <protection hidden="1"/>
    </xf>
    <xf numFmtId="0" fontId="32" fillId="42" borderId="97" xfId="0" applyNumberFormat="1" applyFont="1" applyFill="1" applyBorder="1" applyAlignment="1" applyProtection="1">
      <alignment horizontal="center" textRotation="90" wrapText="1"/>
      <protection hidden="1"/>
    </xf>
    <xf numFmtId="0" fontId="32" fillId="42" borderId="80" xfId="0" applyNumberFormat="1" applyFont="1" applyFill="1" applyBorder="1" applyAlignment="1" applyProtection="1">
      <alignment horizontal="center" textRotation="90" wrapText="1"/>
      <protection hidden="1"/>
    </xf>
    <xf numFmtId="0" fontId="35" fillId="44" borderId="14" xfId="0" applyNumberFormat="1" applyFont="1" applyFill="1" applyBorder="1" applyAlignment="1" applyProtection="1">
      <alignment horizontal="center" vertical="center" wrapText="1"/>
      <protection hidden="1"/>
    </xf>
    <xf numFmtId="0" fontId="35" fillId="44" borderId="11" xfId="0" applyNumberFormat="1" applyFont="1" applyFill="1" applyBorder="1" applyAlignment="1" applyProtection="1">
      <alignment horizontal="center" vertical="center" wrapText="1"/>
      <protection hidden="1"/>
    </xf>
    <xf numFmtId="0" fontId="25" fillId="42" borderId="11" xfId="0" applyFont="1" applyFill="1" applyBorder="1" applyAlignment="1" applyProtection="1">
      <alignment horizontal="center" vertical="center" wrapText="1"/>
      <protection hidden="1"/>
    </xf>
    <xf numFmtId="0" fontId="35" fillId="44" borderId="14" xfId="0" applyFont="1" applyFill="1" applyBorder="1" applyAlignment="1" applyProtection="1">
      <alignment horizontal="center" vertical="center" wrapText="1"/>
      <protection hidden="1"/>
    </xf>
    <xf numFmtId="0" fontId="35" fillId="44" borderId="76" xfId="0" applyNumberFormat="1" applyFont="1" applyFill="1" applyBorder="1" applyAlignment="1" applyProtection="1">
      <alignment horizontal="center" vertical="center" wrapText="1"/>
      <protection hidden="1"/>
    </xf>
    <xf numFmtId="0" fontId="25" fillId="42" borderId="76" xfId="0" applyFont="1" applyFill="1" applyBorder="1" applyAlignment="1" applyProtection="1">
      <alignment horizontal="center" vertical="center" wrapText="1"/>
      <protection hidden="1"/>
    </xf>
    <xf numFmtId="0" fontId="25" fillId="42" borderId="16" xfId="0" applyFont="1" applyFill="1" applyBorder="1" applyAlignment="1" applyProtection="1">
      <alignment horizontal="left" vertical="center" wrapText="1"/>
      <protection hidden="1"/>
    </xf>
    <xf numFmtId="0" fontId="25" fillId="42" borderId="64" xfId="0" applyFont="1" applyFill="1" applyBorder="1" applyAlignment="1" applyProtection="1">
      <alignment horizontal="left" vertical="center" wrapText="1"/>
      <protection hidden="1"/>
    </xf>
    <xf numFmtId="0" fontId="25" fillId="42" borderId="38" xfId="0" applyFont="1" applyFill="1" applyBorder="1" applyAlignment="1" applyProtection="1">
      <alignment horizontal="left" vertical="center" wrapText="1"/>
      <protection hidden="1"/>
    </xf>
    <xf numFmtId="0" fontId="25" fillId="42" borderId="13" xfId="0" applyFont="1" applyFill="1" applyBorder="1" applyAlignment="1" applyProtection="1">
      <alignment horizontal="left" vertical="center" wrapText="1"/>
      <protection hidden="1"/>
    </xf>
    <xf numFmtId="0" fontId="25" fillId="42" borderId="60" xfId="0" applyFont="1" applyFill="1" applyBorder="1" applyAlignment="1" applyProtection="1">
      <alignment horizontal="left" vertical="center" wrapText="1"/>
      <protection hidden="1"/>
    </xf>
    <xf numFmtId="0" fontId="25" fillId="42" borderId="65" xfId="0" applyFont="1" applyFill="1" applyBorder="1" applyAlignment="1" applyProtection="1">
      <alignment horizontal="left" vertical="center" wrapText="1"/>
      <protection hidden="1"/>
    </xf>
    <xf numFmtId="0" fontId="33" fillId="42" borderId="35" xfId="0" applyFont="1" applyFill="1" applyBorder="1" applyAlignment="1" applyProtection="1">
      <alignment horizontal="center" vertical="top" wrapText="1"/>
      <protection hidden="1"/>
    </xf>
    <xf numFmtId="0" fontId="33" fillId="42" borderId="0" xfId="0" applyFont="1" applyFill="1" applyBorder="1" applyAlignment="1" applyProtection="1">
      <alignment horizontal="center" vertical="top" wrapText="1"/>
      <protection hidden="1"/>
    </xf>
    <xf numFmtId="0" fontId="33" fillId="42" borderId="36" xfId="0" applyFont="1" applyFill="1" applyBorder="1" applyAlignment="1" applyProtection="1">
      <alignment horizontal="center" vertical="top" wrapText="1"/>
      <protection hidden="1"/>
    </xf>
    <xf numFmtId="0" fontId="35" fillId="44" borderId="21" xfId="0" applyFont="1" applyFill="1" applyBorder="1" applyAlignment="1" applyProtection="1">
      <alignment vertical="center"/>
      <protection hidden="1"/>
    </xf>
    <xf numFmtId="0" fontId="35" fillId="44" borderId="43" xfId="0" applyFont="1" applyFill="1" applyBorder="1" applyAlignment="1" applyProtection="1">
      <alignment vertical="center"/>
      <protection hidden="1"/>
    </xf>
    <xf numFmtId="0" fontId="25" fillId="42" borderId="61" xfId="0" applyFont="1" applyFill="1" applyBorder="1" applyAlignment="1" applyProtection="1">
      <alignment horizontal="left" vertical="center" wrapText="1"/>
      <protection hidden="1"/>
    </xf>
    <xf numFmtId="0" fontId="25" fillId="42" borderId="44" xfId="0" applyFont="1" applyFill="1" applyBorder="1" applyAlignment="1" applyProtection="1">
      <alignment horizontal="left" vertical="center" wrapText="1"/>
      <protection hidden="1"/>
    </xf>
    <xf numFmtId="164" fontId="75" fillId="44" borderId="43" xfId="0" applyNumberFormat="1" applyFont="1" applyFill="1" applyBorder="1" applyAlignment="1" applyProtection="1">
      <alignment horizontal="center" vertical="center"/>
      <protection hidden="1"/>
    </xf>
    <xf numFmtId="0" fontId="47" fillId="42" borderId="24" xfId="42" applyNumberFormat="1" applyFont="1" applyFill="1" applyBorder="1" applyAlignment="1" applyProtection="1">
      <alignment horizontal="center" vertical="center" wrapText="1"/>
      <protection hidden="1"/>
    </xf>
    <xf numFmtId="0" fontId="47" fillId="42" borderId="41" xfId="42" applyNumberFormat="1" applyFont="1" applyFill="1" applyBorder="1" applyAlignment="1" applyProtection="1">
      <alignment horizontal="center" vertical="center" wrapText="1"/>
      <protection hidden="1"/>
    </xf>
    <xf numFmtId="0" fontId="47" fillId="42" borderId="52" xfId="42" applyNumberFormat="1" applyFont="1" applyFill="1" applyBorder="1" applyAlignment="1" applyProtection="1">
      <alignment horizontal="center" vertical="center" wrapText="1"/>
      <protection hidden="1"/>
    </xf>
    <xf numFmtId="3" fontId="37" fillId="42" borderId="24" xfId="0" applyNumberFormat="1" applyFont="1" applyFill="1" applyBorder="1" applyAlignment="1" applyProtection="1">
      <alignment horizontal="center" vertical="center" wrapText="1"/>
      <protection hidden="1"/>
    </xf>
    <xf numFmtId="3" fontId="37" fillId="42" borderId="41" xfId="0" applyNumberFormat="1" applyFont="1" applyFill="1" applyBorder="1" applyAlignment="1" applyProtection="1">
      <alignment horizontal="center" vertical="center" wrapText="1"/>
      <protection hidden="1"/>
    </xf>
    <xf numFmtId="3" fontId="37" fillId="42" borderId="52" xfId="0" applyNumberFormat="1" applyFont="1" applyFill="1" applyBorder="1" applyAlignment="1" applyProtection="1">
      <alignment horizontal="center" vertical="center" wrapText="1"/>
      <protection hidden="1"/>
    </xf>
    <xf numFmtId="0" fontId="37" fillId="42" borderId="24" xfId="0" applyFont="1" applyFill="1" applyBorder="1" applyAlignment="1" applyProtection="1">
      <alignment horizontal="center" vertical="center" wrapText="1"/>
      <protection hidden="1"/>
    </xf>
    <xf numFmtId="0" fontId="37" fillId="42" borderId="41" xfId="0" applyFont="1" applyFill="1" applyBorder="1" applyAlignment="1" applyProtection="1">
      <alignment horizontal="center" vertical="center" wrapText="1"/>
      <protection hidden="1"/>
    </xf>
    <xf numFmtId="0" fontId="37" fillId="42" borderId="52" xfId="0" applyFont="1" applyFill="1" applyBorder="1" applyAlignment="1" applyProtection="1">
      <alignment horizontal="center" vertical="center" wrapText="1"/>
      <protection hidden="1"/>
    </xf>
    <xf numFmtId="0" fontId="29" fillId="42" borderId="26" xfId="0" applyFont="1" applyFill="1" applyBorder="1" applyAlignment="1" applyProtection="1">
      <alignment horizontal="center" vertical="center" wrapText="1"/>
      <protection hidden="1"/>
    </xf>
    <xf numFmtId="0" fontId="29" fillId="42" borderId="27" xfId="0" applyFont="1" applyFill="1" applyBorder="1" applyAlignment="1" applyProtection="1">
      <alignment horizontal="center" vertical="center" wrapText="1"/>
      <protection hidden="1"/>
    </xf>
    <xf numFmtId="0" fontId="29" fillId="42" borderId="28" xfId="0" applyFont="1" applyFill="1" applyBorder="1" applyAlignment="1" applyProtection="1">
      <alignment horizontal="center" vertical="center" wrapText="1"/>
      <protection hidden="1"/>
    </xf>
    <xf numFmtId="0" fontId="29" fillId="42" borderId="35" xfId="0" applyFont="1" applyFill="1" applyBorder="1" applyAlignment="1" applyProtection="1">
      <alignment horizontal="center" vertical="center" wrapText="1"/>
      <protection hidden="1"/>
    </xf>
    <xf numFmtId="0" fontId="29" fillId="42" borderId="0" xfId="0" applyFont="1" applyFill="1" applyBorder="1" applyAlignment="1" applyProtection="1">
      <alignment horizontal="center" vertical="center" wrapText="1"/>
      <protection hidden="1"/>
    </xf>
    <xf numFmtId="0" fontId="29" fillId="42" borderId="36" xfId="0" applyFont="1" applyFill="1" applyBorder="1" applyAlignment="1" applyProtection="1">
      <alignment horizontal="center" vertical="center" wrapText="1"/>
      <protection hidden="1"/>
    </xf>
    <xf numFmtId="0" fontId="29" fillId="42" borderId="29" xfId="0" applyFont="1" applyFill="1" applyBorder="1" applyAlignment="1" applyProtection="1">
      <alignment horizontal="center" vertical="center" wrapText="1"/>
      <protection hidden="1"/>
    </xf>
    <xf numFmtId="0" fontId="29" fillId="42" borderId="25" xfId="0" applyFont="1" applyFill="1" applyBorder="1" applyAlignment="1" applyProtection="1">
      <alignment horizontal="center" vertical="center" wrapText="1"/>
      <protection hidden="1"/>
    </xf>
    <xf numFmtId="0" fontId="29" fillId="42" borderId="40" xfId="0" applyFont="1" applyFill="1" applyBorder="1" applyAlignment="1" applyProtection="1">
      <alignment horizontal="center" vertical="center" wrapText="1"/>
      <protection hidden="1"/>
    </xf>
    <xf numFmtId="0" fontId="25" fillId="42" borderId="16" xfId="0" applyFont="1" applyFill="1" applyBorder="1" applyAlignment="1" applyProtection="1">
      <alignment vertical="center" wrapText="1"/>
      <protection hidden="1"/>
    </xf>
    <xf numFmtId="0" fontId="25" fillId="42" borderId="64" xfId="0" applyFont="1" applyFill="1" applyBorder="1" applyAlignment="1" applyProtection="1">
      <alignment vertical="center" wrapText="1"/>
      <protection hidden="1"/>
    </xf>
    <xf numFmtId="0" fontId="25" fillId="57" borderId="13" xfId="0" applyFont="1" applyFill="1" applyBorder="1" applyAlignment="1" applyProtection="1">
      <alignment horizontal="left" vertical="center" wrapText="1"/>
      <protection hidden="1"/>
    </xf>
    <xf numFmtId="0" fontId="25" fillId="57" borderId="11" xfId="0" applyFont="1" applyFill="1" applyBorder="1" applyAlignment="1" applyProtection="1">
      <alignment horizontal="left" vertical="center" wrapText="1"/>
      <protection hidden="1"/>
    </xf>
    <xf numFmtId="0" fontId="25" fillId="57" borderId="37" xfId="0" applyFont="1" applyFill="1" applyBorder="1" applyAlignment="1" applyProtection="1">
      <alignment horizontal="left" vertical="center" wrapText="1"/>
      <protection hidden="1"/>
    </xf>
    <xf numFmtId="0" fontId="33" fillId="44" borderId="11" xfId="0" applyFont="1" applyFill="1" applyBorder="1" applyAlignment="1" applyProtection="1">
      <alignment horizontal="center" vertical="center"/>
      <protection hidden="1"/>
    </xf>
    <xf numFmtId="0" fontId="32" fillId="42" borderId="92" xfId="42" applyNumberFormat="1" applyFont="1" applyFill="1" applyBorder="1" applyAlignment="1" applyProtection="1">
      <alignment horizontal="center" textRotation="90" wrapText="1"/>
      <protection hidden="1"/>
    </xf>
    <xf numFmtId="0" fontId="32" fillId="42" borderId="93" xfId="42" applyNumberFormat="1" applyFont="1" applyFill="1" applyBorder="1" applyAlignment="1" applyProtection="1">
      <alignment horizontal="center" textRotation="90" wrapText="1"/>
      <protection hidden="1"/>
    </xf>
    <xf numFmtId="0" fontId="32" fillId="36" borderId="82" xfId="42" applyNumberFormat="1" applyFont="1" applyFill="1" applyBorder="1" applyAlignment="1" applyProtection="1">
      <alignment horizontal="center" textRotation="90" wrapText="1"/>
      <protection hidden="1"/>
    </xf>
    <xf numFmtId="0" fontId="32" fillId="36" borderId="42" xfId="42" applyNumberFormat="1" applyFont="1" applyFill="1" applyBorder="1" applyAlignment="1" applyProtection="1">
      <alignment horizontal="center" textRotation="90" wrapText="1"/>
      <protection hidden="1"/>
    </xf>
    <xf numFmtId="0" fontId="25" fillId="36" borderId="16" xfId="0" applyFont="1" applyFill="1" applyBorder="1" applyAlignment="1" applyProtection="1">
      <alignment horizontal="left" vertical="center" wrapText="1"/>
      <protection hidden="1"/>
    </xf>
    <xf numFmtId="0" fontId="25" fillId="36" borderId="64" xfId="0" applyFont="1" applyFill="1" applyBorder="1" applyAlignment="1" applyProtection="1">
      <alignment horizontal="left" vertical="center" wrapText="1"/>
      <protection hidden="1"/>
    </xf>
    <xf numFmtId="164" fontId="76" fillId="45" borderId="43" xfId="0" applyNumberFormat="1" applyFont="1" applyFill="1" applyBorder="1" applyAlignment="1" applyProtection="1">
      <alignment horizontal="center" vertical="center"/>
      <protection hidden="1"/>
    </xf>
    <xf numFmtId="0" fontId="25" fillId="36" borderId="38" xfId="0" applyFont="1" applyFill="1" applyBorder="1" applyAlignment="1" applyProtection="1">
      <alignment horizontal="left" vertical="center" wrapText="1"/>
      <protection hidden="1"/>
    </xf>
    <xf numFmtId="0" fontId="25" fillId="36" borderId="13" xfId="0" applyFont="1" applyFill="1" applyBorder="1" applyAlignment="1" applyProtection="1">
      <alignment horizontal="left" vertical="center" wrapText="1"/>
      <protection hidden="1"/>
    </xf>
    <xf numFmtId="0" fontId="35" fillId="45" borderId="14" xfId="0" applyNumberFormat="1" applyFont="1" applyFill="1" applyBorder="1" applyAlignment="1" applyProtection="1">
      <alignment horizontal="center" vertical="center" wrapText="1"/>
      <protection hidden="1"/>
    </xf>
    <xf numFmtId="0" fontId="35" fillId="45" borderId="11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11" xfId="0" applyFont="1" applyFill="1" applyBorder="1" applyAlignment="1" applyProtection="1">
      <alignment horizontal="center" vertical="center" wrapText="1"/>
      <protection hidden="1"/>
    </xf>
    <xf numFmtId="0" fontId="35" fillId="45" borderId="14" xfId="0" applyFont="1" applyFill="1" applyBorder="1" applyAlignment="1" applyProtection="1">
      <alignment horizontal="center" vertical="center" wrapText="1"/>
      <protection hidden="1"/>
    </xf>
    <xf numFmtId="0" fontId="35" fillId="45" borderId="76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76" xfId="0" applyFont="1" applyFill="1" applyBorder="1" applyAlignment="1" applyProtection="1">
      <alignment horizontal="center" vertical="center" wrapText="1"/>
      <protection hidden="1"/>
    </xf>
    <xf numFmtId="3" fontId="37" fillId="36" borderId="24" xfId="0" applyNumberFormat="1" applyFont="1" applyFill="1" applyBorder="1" applyAlignment="1" applyProtection="1">
      <alignment horizontal="center" vertical="center" wrapText="1"/>
      <protection hidden="1"/>
    </xf>
    <xf numFmtId="3" fontId="37" fillId="36" borderId="41" xfId="0" applyNumberFormat="1" applyFont="1" applyFill="1" applyBorder="1" applyAlignment="1" applyProtection="1">
      <alignment horizontal="center" vertical="center" wrapText="1"/>
      <protection hidden="1"/>
    </xf>
    <xf numFmtId="3" fontId="37" fillId="36" borderId="52" xfId="0" applyNumberFormat="1" applyFont="1" applyFill="1" applyBorder="1" applyAlignment="1" applyProtection="1">
      <alignment horizontal="center" vertical="center" wrapText="1"/>
      <protection hidden="1"/>
    </xf>
    <xf numFmtId="0" fontId="37" fillId="36" borderId="24" xfId="0" applyFont="1" applyFill="1" applyBorder="1" applyAlignment="1" applyProtection="1">
      <alignment horizontal="center" vertical="center" wrapText="1"/>
      <protection hidden="1"/>
    </xf>
    <xf numFmtId="0" fontId="37" fillId="36" borderId="41" xfId="0" applyFont="1" applyFill="1" applyBorder="1" applyAlignment="1" applyProtection="1">
      <alignment horizontal="center" vertical="center" wrapText="1"/>
      <protection hidden="1"/>
    </xf>
    <xf numFmtId="0" fontId="37" fillId="36" borderId="52" xfId="0" applyFont="1" applyFill="1" applyBorder="1" applyAlignment="1" applyProtection="1">
      <alignment horizontal="center" vertical="center" wrapText="1"/>
      <protection hidden="1"/>
    </xf>
    <xf numFmtId="0" fontId="47" fillId="36" borderId="24" xfId="42" applyNumberFormat="1" applyFont="1" applyFill="1" applyBorder="1" applyAlignment="1" applyProtection="1">
      <alignment horizontal="center" vertical="center" wrapText="1"/>
      <protection hidden="1"/>
    </xf>
    <xf numFmtId="0" fontId="47" fillId="36" borderId="41" xfId="42" applyNumberFormat="1" applyFont="1" applyFill="1" applyBorder="1" applyAlignment="1" applyProtection="1">
      <alignment horizontal="center" vertical="center" wrapText="1"/>
      <protection hidden="1"/>
    </xf>
    <xf numFmtId="0" fontId="47" fillId="36" borderId="52" xfId="42" applyNumberFormat="1" applyFont="1" applyFill="1" applyBorder="1" applyAlignment="1" applyProtection="1">
      <alignment horizontal="center" vertical="center" wrapText="1"/>
      <protection hidden="1"/>
    </xf>
    <xf numFmtId="0" fontId="25" fillId="36" borderId="61" xfId="0" applyFont="1" applyFill="1" applyBorder="1" applyAlignment="1" applyProtection="1">
      <alignment horizontal="left" vertical="center" wrapText="1"/>
      <protection hidden="1"/>
    </xf>
    <xf numFmtId="0" fontId="25" fillId="36" borderId="60" xfId="0" applyFont="1" applyFill="1" applyBorder="1" applyAlignment="1" applyProtection="1">
      <alignment horizontal="left" vertical="center" wrapText="1"/>
      <protection hidden="1"/>
    </xf>
    <xf numFmtId="0" fontId="25" fillId="36" borderId="44" xfId="0" applyFont="1" applyFill="1" applyBorder="1" applyAlignment="1" applyProtection="1">
      <alignment horizontal="left" vertical="center" wrapText="1"/>
      <protection hidden="1"/>
    </xf>
    <xf numFmtId="0" fontId="29" fillId="36" borderId="26" xfId="0" applyFont="1" applyFill="1" applyBorder="1" applyAlignment="1" applyProtection="1">
      <alignment horizontal="center" vertical="center" wrapText="1"/>
      <protection hidden="1"/>
    </xf>
    <xf numFmtId="0" fontId="29" fillId="36" borderId="27" xfId="0" applyFont="1" applyFill="1" applyBorder="1" applyAlignment="1" applyProtection="1">
      <alignment horizontal="center" vertical="center" wrapText="1"/>
      <protection hidden="1"/>
    </xf>
    <xf numFmtId="0" fontId="29" fillId="36" borderId="28" xfId="0" applyFont="1" applyFill="1" applyBorder="1" applyAlignment="1" applyProtection="1">
      <alignment horizontal="center" vertical="center" wrapText="1"/>
      <protection hidden="1"/>
    </xf>
    <xf numFmtId="0" fontId="29" fillId="36" borderId="35" xfId="0" applyFont="1" applyFill="1" applyBorder="1" applyAlignment="1" applyProtection="1">
      <alignment horizontal="center" vertical="center" wrapText="1"/>
      <protection hidden="1"/>
    </xf>
    <xf numFmtId="0" fontId="29" fillId="36" borderId="0" xfId="0" applyFont="1" applyFill="1" applyBorder="1" applyAlignment="1" applyProtection="1">
      <alignment horizontal="center" vertical="center" wrapText="1"/>
      <protection hidden="1"/>
    </xf>
    <xf numFmtId="0" fontId="29" fillId="36" borderId="36" xfId="0" applyFont="1" applyFill="1" applyBorder="1" applyAlignment="1" applyProtection="1">
      <alignment horizontal="center" vertical="center" wrapText="1"/>
      <protection hidden="1"/>
    </xf>
    <xf numFmtId="0" fontId="29" fillId="36" borderId="29" xfId="0" applyFont="1" applyFill="1" applyBorder="1" applyAlignment="1" applyProtection="1">
      <alignment horizontal="center" vertical="center" wrapText="1"/>
      <protection hidden="1"/>
    </xf>
    <xf numFmtId="0" fontId="29" fillId="36" borderId="25" xfId="0" applyFont="1" applyFill="1" applyBorder="1" applyAlignment="1" applyProtection="1">
      <alignment horizontal="center" vertical="center" wrapText="1"/>
      <protection hidden="1"/>
    </xf>
    <xf numFmtId="0" fontId="29" fillId="36" borderId="40" xfId="0" applyFont="1" applyFill="1" applyBorder="1" applyAlignment="1" applyProtection="1">
      <alignment horizontal="center" vertical="center" wrapText="1"/>
      <protection hidden="1"/>
    </xf>
    <xf numFmtId="0" fontId="25" fillId="54" borderId="13" xfId="0" applyFont="1" applyFill="1" applyBorder="1" applyAlignment="1" applyProtection="1">
      <alignment horizontal="left" vertical="center" wrapText="1"/>
      <protection hidden="1"/>
    </xf>
    <xf numFmtId="0" fontId="25" fillId="54" borderId="11" xfId="0" applyFont="1" applyFill="1" applyBorder="1" applyAlignment="1" applyProtection="1">
      <alignment horizontal="left" vertical="center" wrapText="1"/>
      <protection hidden="1"/>
    </xf>
    <xf numFmtId="0" fontId="25" fillId="54" borderId="37" xfId="0" applyFont="1" applyFill="1" applyBorder="1" applyAlignment="1" applyProtection="1">
      <alignment horizontal="left" vertical="center" wrapText="1"/>
      <protection hidden="1"/>
    </xf>
    <xf numFmtId="0" fontId="32" fillId="36" borderId="97" xfId="0" applyNumberFormat="1" applyFont="1" applyFill="1" applyBorder="1" applyAlignment="1" applyProtection="1">
      <alignment horizontal="center" textRotation="90" wrapText="1"/>
      <protection hidden="1"/>
    </xf>
    <xf numFmtId="0" fontId="32" fillId="36" borderId="80" xfId="0" applyNumberFormat="1" applyFont="1" applyFill="1" applyBorder="1" applyAlignment="1" applyProtection="1">
      <alignment horizontal="center" textRotation="90" wrapText="1"/>
      <protection hidden="1"/>
    </xf>
    <xf numFmtId="0" fontId="33" fillId="36" borderId="35" xfId="0" applyFont="1" applyFill="1" applyBorder="1" applyAlignment="1" applyProtection="1">
      <alignment horizontal="center" vertical="top" wrapText="1"/>
      <protection hidden="1"/>
    </xf>
    <xf numFmtId="0" fontId="33" fillId="36" borderId="0" xfId="0" applyFont="1" applyFill="1" applyBorder="1" applyAlignment="1" applyProtection="1">
      <alignment horizontal="center" vertical="top" wrapText="1"/>
      <protection hidden="1"/>
    </xf>
    <xf numFmtId="0" fontId="33" fillId="36" borderId="36" xfId="0" applyFont="1" applyFill="1" applyBorder="1" applyAlignment="1" applyProtection="1">
      <alignment horizontal="center" vertical="top" wrapText="1"/>
      <protection hidden="1"/>
    </xf>
    <xf numFmtId="0" fontId="35" fillId="45" borderId="21" xfId="0" applyFont="1" applyFill="1" applyBorder="1" applyAlignment="1" applyProtection="1">
      <alignment vertical="center"/>
      <protection hidden="1"/>
    </xf>
    <xf numFmtId="0" fontId="35" fillId="45" borderId="43" xfId="0" applyFont="1" applyFill="1" applyBorder="1" applyAlignment="1" applyProtection="1">
      <alignment vertical="center"/>
      <protection hidden="1"/>
    </xf>
    <xf numFmtId="0" fontId="25" fillId="36" borderId="65" xfId="0" applyFont="1" applyFill="1" applyBorder="1" applyAlignment="1" applyProtection="1">
      <alignment horizontal="left" vertical="center" wrapText="1"/>
      <protection hidden="1"/>
    </xf>
    <xf numFmtId="0" fontId="40" fillId="36" borderId="19" xfId="0" applyFont="1" applyFill="1" applyBorder="1" applyAlignment="1" applyProtection="1">
      <alignment horizontal="center" vertical="center"/>
      <protection hidden="1"/>
    </xf>
    <xf numFmtId="0" fontId="40" fillId="36" borderId="16" xfId="0" applyFont="1" applyFill="1" applyBorder="1" applyAlignment="1" applyProtection="1">
      <alignment horizontal="center" vertical="center"/>
      <protection hidden="1"/>
    </xf>
    <xf numFmtId="0" fontId="40" fillId="36" borderId="88" xfId="0" applyFont="1" applyFill="1" applyBorder="1" applyAlignment="1" applyProtection="1">
      <alignment horizontal="center" vertical="center"/>
      <protection hidden="1"/>
    </xf>
    <xf numFmtId="0" fontId="32" fillId="36" borderId="106" xfId="0" applyNumberFormat="1" applyFont="1" applyFill="1" applyBorder="1" applyAlignment="1" applyProtection="1">
      <alignment horizontal="center" textRotation="90" wrapText="1"/>
      <protection hidden="1"/>
    </xf>
    <xf numFmtId="0" fontId="32" fillId="36" borderId="47" xfId="0" applyNumberFormat="1" applyFont="1" applyFill="1" applyBorder="1" applyAlignment="1" applyProtection="1">
      <alignment horizontal="center" textRotation="90" wrapText="1"/>
      <protection hidden="1"/>
    </xf>
    <xf numFmtId="0" fontId="32" fillId="36" borderId="89" xfId="42" applyNumberFormat="1" applyFont="1" applyFill="1" applyBorder="1" applyAlignment="1" applyProtection="1">
      <alignment horizontal="center" textRotation="90" wrapText="1"/>
      <protection hidden="1"/>
    </xf>
    <xf numFmtId="0" fontId="32" fillId="36" borderId="49" xfId="42" applyNumberFormat="1" applyFont="1" applyFill="1" applyBorder="1" applyAlignment="1" applyProtection="1">
      <alignment horizontal="center" textRotation="90" wrapText="1"/>
      <protection hidden="1"/>
    </xf>
    <xf numFmtId="0" fontId="40" fillId="36" borderId="38" xfId="0" applyFont="1" applyFill="1" applyBorder="1" applyAlignment="1" applyProtection="1">
      <alignment horizontal="center" vertical="center"/>
      <protection hidden="1"/>
    </xf>
    <xf numFmtId="0" fontId="33" fillId="45" borderId="11" xfId="0" applyFont="1" applyFill="1" applyBorder="1" applyAlignment="1" applyProtection="1">
      <alignment horizontal="center" vertical="center"/>
      <protection hidden="1"/>
    </xf>
    <xf numFmtId="0" fontId="32" fillId="36" borderId="92" xfId="42" applyNumberFormat="1" applyFont="1" applyFill="1" applyBorder="1" applyAlignment="1" applyProtection="1">
      <alignment horizontal="center" textRotation="90" wrapText="1"/>
      <protection hidden="1"/>
    </xf>
    <xf numFmtId="0" fontId="32" fillId="36" borderId="93" xfId="42" applyNumberFormat="1" applyFont="1" applyFill="1" applyBorder="1" applyAlignment="1" applyProtection="1">
      <alignment horizontal="center" textRotation="90" wrapText="1"/>
      <protection hidden="1"/>
    </xf>
    <xf numFmtId="0" fontId="27" fillId="36" borderId="90" xfId="0" applyNumberFormat="1" applyFont="1" applyFill="1" applyBorder="1" applyAlignment="1" applyProtection="1">
      <alignment horizontal="center" textRotation="90"/>
      <protection hidden="1"/>
    </xf>
    <xf numFmtId="0" fontId="27" fillId="36" borderId="91" xfId="0" applyNumberFormat="1" applyFont="1" applyFill="1" applyBorder="1" applyAlignment="1" applyProtection="1">
      <alignment horizontal="center" textRotation="90"/>
      <protection hidden="1"/>
    </xf>
  </cellXfs>
  <cellStyles count="5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Excel Built-in Normal" xfId="44" xr:uid="{00000000-0005-0000-0000-000013000000}"/>
    <cellStyle name="Excel Built-in Normal 1" xfId="42" xr:uid="{00000000-0005-0000-0000-000014000000}"/>
    <cellStyle name="Excel Built-in Normal 2" xfId="45" xr:uid="{00000000-0005-0000-0000-000015000000}"/>
    <cellStyle name="Hypertextový odkaz" xfId="51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52" xr:uid="{00000000-0005-0000-0000-00001E000000}"/>
    <cellStyle name="Neutrální" xfId="8" builtinId="28" customBuiltin="1"/>
    <cellStyle name="Normální" xfId="0" builtinId="0"/>
    <cellStyle name="Normální 2" xfId="43" xr:uid="{00000000-0005-0000-0000-000021000000}"/>
    <cellStyle name="normální 2 2" xfId="47" xr:uid="{00000000-0005-0000-0000-000022000000}"/>
    <cellStyle name="Normální 2 3" xfId="46" xr:uid="{00000000-0005-0000-0000-000023000000}"/>
    <cellStyle name="Normální 2 4" xfId="49" xr:uid="{00000000-0005-0000-0000-000024000000}"/>
    <cellStyle name="Normální 2 5" xfId="50" xr:uid="{00000000-0005-0000-0000-000025000000}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 xr:uid="{00000000-0005-0000-0000-000029000000}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100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8585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8585"/>
        </patternFill>
      </fill>
    </dxf>
    <dxf>
      <fill>
        <patternFill>
          <bgColor rgb="FFFF8585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8585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8585"/>
        </patternFill>
      </fill>
    </dxf>
    <dxf>
      <fill>
        <patternFill>
          <bgColor rgb="FFFF717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8585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rgb="FFFF85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8585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8585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85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8585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85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8585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rgb="FFFF8585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3399"/>
      <color rgb="FFFF8585"/>
      <color rgb="FFFAA700"/>
      <color rgb="FFFFE18B"/>
      <color rgb="FFFAB900"/>
      <color rgb="FF996600"/>
      <color rgb="FFCC9900"/>
      <color rgb="FFFF7171"/>
      <color rgb="FFFF5229"/>
      <color rgb="FFBD0D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msmt.cz/strukturalni-fondy-1/vyhlasene-vyzvy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35</xdr:row>
      <xdr:rowOff>19049</xdr:rowOff>
    </xdr:from>
    <xdr:to>
      <xdr:col>9</xdr:col>
      <xdr:colOff>5175</xdr:colOff>
      <xdr:row>41</xdr:row>
      <xdr:rowOff>70376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4857749"/>
          <a:ext cx="4320000" cy="1137176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35</xdr:row>
      <xdr:rowOff>9525</xdr:rowOff>
    </xdr:from>
    <xdr:to>
      <xdr:col>15</xdr:col>
      <xdr:colOff>380137</xdr:colOff>
      <xdr:row>41</xdr:row>
      <xdr:rowOff>3676</xdr:rowOff>
    </xdr:to>
    <xdr:pic>
      <xdr:nvPicPr>
        <xdr:cNvPr id="3" name="Obráze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4848225"/>
          <a:ext cx="2275612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</xdr:row>
      <xdr:rowOff>76200</xdr:rowOff>
    </xdr:from>
    <xdr:to>
      <xdr:col>16</xdr:col>
      <xdr:colOff>0</xdr:colOff>
      <xdr:row>4</xdr:row>
      <xdr:rowOff>142592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38175" y="257175"/>
          <a:ext cx="8677275" cy="609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6:P38"/>
  <sheetViews>
    <sheetView tabSelected="1" topLeftCell="A4" zoomScaleNormal="100" workbookViewId="0">
      <selection activeCell="B8" sqref="B8:P8"/>
    </sheetView>
  </sheetViews>
  <sheetFormatPr defaultColWidth="9.140625" defaultRowHeight="14.25" x14ac:dyDescent="0.2"/>
  <cols>
    <col min="1" max="1" width="2.42578125" style="602" customWidth="1"/>
    <col min="2" max="2" width="8.7109375" style="602" customWidth="1"/>
    <col min="3" max="3" width="8.42578125" style="602" customWidth="1"/>
    <col min="4" max="5" width="7.42578125" style="602" customWidth="1"/>
    <col min="6" max="6" width="6.5703125" style="602" customWidth="1"/>
    <col min="7" max="11" width="8.85546875" style="602" customWidth="1"/>
    <col min="12" max="12" width="10" style="602" customWidth="1"/>
    <col min="13" max="13" width="6.42578125" style="602" customWidth="1"/>
    <col min="14" max="14" width="9.28515625" style="602" customWidth="1"/>
    <col min="15" max="15" width="13.28515625" style="602" customWidth="1"/>
    <col min="16" max="16" width="8.7109375" style="602" customWidth="1"/>
    <col min="17" max="16384" width="9.140625" style="602"/>
  </cols>
  <sheetData>
    <row r="6" spans="2:16" ht="15.75" customHeight="1" x14ac:dyDescent="0.2">
      <c r="H6" s="1054" t="s">
        <v>335</v>
      </c>
      <c r="I6" s="1054"/>
      <c r="J6" s="1054"/>
      <c r="K6" s="1054"/>
      <c r="L6" s="1054"/>
    </row>
    <row r="7" spans="2:16" ht="7.5" customHeight="1" x14ac:dyDescent="0.2"/>
    <row r="8" spans="2:16" ht="40.5" x14ac:dyDescent="0.2">
      <c r="B8" s="1055" t="s">
        <v>31</v>
      </c>
      <c r="C8" s="1055"/>
      <c r="D8" s="1055"/>
      <c r="E8" s="1055"/>
      <c r="F8" s="1055"/>
      <c r="G8" s="1055"/>
      <c r="H8" s="1055"/>
      <c r="I8" s="1055"/>
      <c r="J8" s="1055"/>
      <c r="K8" s="1055"/>
      <c r="L8" s="1055"/>
      <c r="M8" s="1055"/>
      <c r="N8" s="1055"/>
      <c r="O8" s="1055"/>
      <c r="P8" s="1055"/>
    </row>
    <row r="9" spans="2:16" ht="20.25" x14ac:dyDescent="0.2">
      <c r="B9" s="1057" t="s">
        <v>333</v>
      </c>
      <c r="C9" s="1057"/>
      <c r="D9" s="1057"/>
      <c r="E9" s="1057"/>
      <c r="F9" s="1057"/>
      <c r="G9" s="1057"/>
      <c r="H9" s="1057"/>
      <c r="I9" s="1057"/>
      <c r="J9" s="1057"/>
      <c r="K9" s="1057"/>
      <c r="L9" s="1057"/>
      <c r="M9" s="1057"/>
      <c r="N9" s="1057"/>
      <c r="O9" s="1057"/>
      <c r="P9" s="1057"/>
    </row>
    <row r="10" spans="2:16" ht="15" customHeight="1" x14ac:dyDescent="0.2">
      <c r="B10" s="1056" t="s">
        <v>49</v>
      </c>
      <c r="C10" s="1056"/>
      <c r="D10" s="1056"/>
      <c r="E10" s="1056"/>
      <c r="F10" s="1056"/>
      <c r="G10" s="1056"/>
      <c r="H10" s="1056"/>
      <c r="I10" s="1056"/>
      <c r="J10" s="1056"/>
      <c r="K10" s="1056"/>
      <c r="L10" s="1056"/>
      <c r="M10" s="1056"/>
      <c r="N10" s="1056"/>
      <c r="O10" s="1056"/>
      <c r="P10" s="1056"/>
    </row>
    <row r="11" spans="2:16" ht="14.25" customHeight="1" x14ac:dyDescent="0.2">
      <c r="B11" s="603"/>
      <c r="C11" s="604"/>
      <c r="D11" s="604"/>
      <c r="E11" s="604"/>
      <c r="F11" s="604"/>
      <c r="G11" s="604"/>
      <c r="H11" s="604"/>
      <c r="I11" s="604"/>
      <c r="J11" s="604"/>
      <c r="K11" s="604"/>
    </row>
    <row r="12" spans="2:16" ht="162" customHeight="1" x14ac:dyDescent="0.2">
      <c r="B12" s="1058" t="s">
        <v>311</v>
      </c>
      <c r="C12" s="1058"/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</row>
    <row r="13" spans="2:16" ht="25.5" x14ac:dyDescent="0.2">
      <c r="B13" s="1062" t="s">
        <v>12</v>
      </c>
      <c r="C13" s="1063"/>
      <c r="D13" s="1063"/>
      <c r="E13" s="1063"/>
      <c r="F13" s="1063"/>
      <c r="G13" s="1063"/>
      <c r="H13" s="1063"/>
      <c r="I13" s="1063"/>
      <c r="J13" s="1063"/>
      <c r="K13" s="1063"/>
      <c r="L13" s="1063"/>
      <c r="M13" s="1063"/>
      <c r="N13" s="1063"/>
      <c r="O13" s="1063"/>
      <c r="P13" s="1064"/>
    </row>
    <row r="14" spans="2:16" s="422" customFormat="1" ht="73.5" customHeight="1" x14ac:dyDescent="0.25">
      <c r="B14" s="605" t="s">
        <v>14</v>
      </c>
      <c r="C14" s="1084" t="s">
        <v>332</v>
      </c>
      <c r="D14" s="1085"/>
      <c r="E14" s="1085"/>
      <c r="F14" s="1085"/>
      <c r="G14" s="1085"/>
      <c r="H14" s="1085"/>
      <c r="I14" s="1085"/>
      <c r="J14" s="1085"/>
      <c r="K14" s="1085"/>
      <c r="L14" s="1085"/>
      <c r="M14" s="1085"/>
      <c r="N14" s="1085"/>
      <c r="O14" s="1085"/>
      <c r="P14" s="1086"/>
    </row>
    <row r="15" spans="2:16" s="422" customFormat="1" ht="30" customHeight="1" x14ac:dyDescent="0.25">
      <c r="B15" s="606" t="s">
        <v>15</v>
      </c>
      <c r="C15" s="1084" t="s">
        <v>334</v>
      </c>
      <c r="D15" s="1085"/>
      <c r="E15" s="1085"/>
      <c r="F15" s="1085"/>
      <c r="G15" s="1085"/>
      <c r="H15" s="1085"/>
      <c r="I15" s="1085"/>
      <c r="J15" s="1085"/>
      <c r="K15" s="1085"/>
      <c r="L15" s="1085"/>
      <c r="M15" s="1085"/>
      <c r="N15" s="1085"/>
      <c r="O15" s="1085"/>
      <c r="P15" s="1086"/>
    </row>
    <row r="16" spans="2:16" s="422" customFormat="1" ht="18.75" customHeight="1" x14ac:dyDescent="0.25">
      <c r="B16" s="606"/>
      <c r="C16" s="1087" t="s">
        <v>303</v>
      </c>
      <c r="D16" s="1088"/>
      <c r="E16" s="1088"/>
      <c r="F16" s="1088"/>
      <c r="G16" s="1088"/>
      <c r="H16" s="1088"/>
      <c r="I16" s="1088"/>
      <c r="J16" s="1088"/>
      <c r="K16" s="1088"/>
      <c r="L16" s="1088"/>
      <c r="M16" s="1088"/>
      <c r="N16" s="1088"/>
      <c r="O16" s="1088"/>
      <c r="P16" s="1089"/>
    </row>
    <row r="17" spans="2:16" s="422" customFormat="1" ht="18.75" customHeight="1" x14ac:dyDescent="0.25">
      <c r="B17" s="606"/>
      <c r="C17" s="1087" t="s">
        <v>304</v>
      </c>
      <c r="D17" s="1088"/>
      <c r="E17" s="1088"/>
      <c r="F17" s="1088"/>
      <c r="G17" s="1088"/>
      <c r="H17" s="1088"/>
      <c r="I17" s="1088"/>
      <c r="J17" s="1088"/>
      <c r="K17" s="1088"/>
      <c r="L17" s="1088"/>
      <c r="M17" s="1088"/>
      <c r="N17" s="1088"/>
      <c r="O17" s="1088"/>
      <c r="P17" s="1089"/>
    </row>
    <row r="18" spans="2:16" s="422" customFormat="1" ht="18.75" customHeight="1" x14ac:dyDescent="0.25">
      <c r="B18" s="606"/>
      <c r="C18" s="1087" t="s">
        <v>302</v>
      </c>
      <c r="D18" s="1088"/>
      <c r="E18" s="1088"/>
      <c r="F18" s="1088"/>
      <c r="G18" s="1088"/>
      <c r="H18" s="1088"/>
      <c r="I18" s="1088"/>
      <c r="J18" s="1088"/>
      <c r="K18" s="1088"/>
      <c r="L18" s="1088"/>
      <c r="M18" s="1088"/>
      <c r="N18" s="1088"/>
      <c r="O18" s="1088"/>
      <c r="P18" s="1089"/>
    </row>
    <row r="19" spans="2:16" s="422" customFormat="1" ht="18.75" customHeight="1" x14ac:dyDescent="0.25">
      <c r="B19" s="606"/>
      <c r="C19" s="1087" t="s">
        <v>30</v>
      </c>
      <c r="D19" s="1088"/>
      <c r="E19" s="1088"/>
      <c r="F19" s="1088"/>
      <c r="G19" s="1088"/>
      <c r="H19" s="1088"/>
      <c r="I19" s="1088"/>
      <c r="J19" s="1088"/>
      <c r="K19" s="1088"/>
      <c r="L19" s="1088"/>
      <c r="M19" s="1088"/>
      <c r="N19" s="1088"/>
      <c r="O19" s="1088"/>
      <c r="P19" s="1089"/>
    </row>
    <row r="20" spans="2:16" s="422" customFormat="1" ht="30" customHeight="1" x14ac:dyDescent="0.25">
      <c r="B20" s="606" t="s">
        <v>13</v>
      </c>
      <c r="C20" s="1084" t="s">
        <v>312</v>
      </c>
      <c r="D20" s="1085"/>
      <c r="E20" s="1085"/>
      <c r="F20" s="1085"/>
      <c r="G20" s="1085"/>
      <c r="H20" s="1085"/>
      <c r="I20" s="1085"/>
      <c r="J20" s="1085"/>
      <c r="K20" s="1085"/>
      <c r="L20" s="1085"/>
      <c r="M20" s="1085"/>
      <c r="N20" s="1085"/>
      <c r="O20" s="1085"/>
      <c r="P20" s="1086"/>
    </row>
    <row r="21" spans="2:16" s="422" customFormat="1" ht="45" customHeight="1" x14ac:dyDescent="0.25">
      <c r="B21" s="607" t="s">
        <v>29</v>
      </c>
      <c r="C21" s="1059" t="s">
        <v>313</v>
      </c>
      <c r="D21" s="1060"/>
      <c r="E21" s="1060"/>
      <c r="F21" s="1060"/>
      <c r="G21" s="1060"/>
      <c r="H21" s="1060"/>
      <c r="I21" s="1060"/>
      <c r="J21" s="1060"/>
      <c r="K21" s="1060"/>
      <c r="L21" s="1060"/>
      <c r="M21" s="1060"/>
      <c r="N21" s="1060"/>
      <c r="O21" s="1060"/>
      <c r="P21" s="1061"/>
    </row>
    <row r="24" spans="2:16" ht="15" customHeight="1" x14ac:dyDescent="0.25">
      <c r="B24" s="608"/>
      <c r="C24" s="1071" t="s">
        <v>48</v>
      </c>
      <c r="D24" s="1071"/>
      <c r="E24" s="1071"/>
      <c r="F24" s="1071"/>
      <c r="G24" s="1071"/>
      <c r="H24" s="1071"/>
      <c r="I24" s="1071"/>
      <c r="J24" s="1071"/>
      <c r="K24" s="1071"/>
      <c r="L24" s="1071"/>
      <c r="M24" s="1071"/>
      <c r="N24" s="1071"/>
      <c r="O24" s="1071"/>
      <c r="P24" s="609"/>
    </row>
    <row r="25" spans="2:16" x14ac:dyDescent="0.2">
      <c r="B25" s="610"/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2"/>
    </row>
    <row r="26" spans="2:16" ht="58.5" customHeight="1" x14ac:dyDescent="0.2">
      <c r="B26" s="610"/>
      <c r="C26" s="1072" t="s">
        <v>43</v>
      </c>
      <c r="D26" s="1073"/>
      <c r="E26" s="1073"/>
      <c r="F26" s="1073"/>
      <c r="G26" s="1073"/>
      <c r="H26" s="1074"/>
      <c r="I26" s="611"/>
      <c r="J26" s="1075" t="s">
        <v>42</v>
      </c>
      <c r="K26" s="1076"/>
      <c r="L26" s="1076"/>
      <c r="M26" s="1076"/>
      <c r="N26" s="1076"/>
      <c r="O26" s="1077"/>
      <c r="P26" s="612"/>
    </row>
    <row r="27" spans="2:16" x14ac:dyDescent="0.2">
      <c r="B27" s="610"/>
      <c r="C27" s="611"/>
      <c r="D27" s="611"/>
      <c r="E27" s="611"/>
      <c r="F27" s="611"/>
      <c r="G27" s="611"/>
      <c r="H27" s="611"/>
      <c r="I27" s="611"/>
      <c r="J27" s="611"/>
      <c r="K27" s="611"/>
      <c r="L27" s="611"/>
      <c r="M27" s="611"/>
      <c r="N27" s="611"/>
      <c r="O27" s="611"/>
      <c r="P27" s="612"/>
    </row>
    <row r="28" spans="2:16" ht="72.75" customHeight="1" x14ac:dyDescent="0.2">
      <c r="B28" s="610"/>
      <c r="C28" s="1078" t="s">
        <v>44</v>
      </c>
      <c r="D28" s="1079"/>
      <c r="E28" s="1079"/>
      <c r="F28" s="1079"/>
      <c r="G28" s="1079"/>
      <c r="H28" s="1080"/>
      <c r="I28" s="611"/>
      <c r="J28" s="1081" t="s">
        <v>45</v>
      </c>
      <c r="K28" s="1082"/>
      <c r="L28" s="1082"/>
      <c r="M28" s="1082"/>
      <c r="N28" s="1082"/>
      <c r="O28" s="1083"/>
      <c r="P28" s="612"/>
    </row>
    <row r="29" spans="2:16" x14ac:dyDescent="0.2">
      <c r="B29" s="610"/>
      <c r="C29" s="611"/>
      <c r="D29" s="611"/>
      <c r="E29" s="611"/>
      <c r="F29" s="611"/>
      <c r="G29" s="611"/>
      <c r="H29" s="611"/>
      <c r="I29" s="611"/>
      <c r="J29" s="611"/>
      <c r="K29" s="611"/>
      <c r="L29" s="611"/>
      <c r="M29" s="611"/>
      <c r="N29" s="611"/>
      <c r="O29" s="611"/>
      <c r="P29" s="612"/>
    </row>
    <row r="30" spans="2:16" ht="71.25" customHeight="1" x14ac:dyDescent="0.2">
      <c r="B30" s="610"/>
      <c r="C30" s="1065" t="s">
        <v>46</v>
      </c>
      <c r="D30" s="1066"/>
      <c r="E30" s="1066"/>
      <c r="F30" s="1066"/>
      <c r="G30" s="1066"/>
      <c r="H30" s="1067"/>
      <c r="I30" s="611"/>
      <c r="J30" s="1068" t="s">
        <v>47</v>
      </c>
      <c r="K30" s="1069"/>
      <c r="L30" s="1069"/>
      <c r="M30" s="1069"/>
      <c r="N30" s="1069"/>
      <c r="O30" s="1070"/>
      <c r="P30" s="612"/>
    </row>
    <row r="31" spans="2:16" x14ac:dyDescent="0.2">
      <c r="B31" s="610"/>
      <c r="C31" s="611"/>
      <c r="D31" s="611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612"/>
    </row>
    <row r="32" spans="2:16" x14ac:dyDescent="0.2">
      <c r="B32" s="613"/>
      <c r="C32" s="614"/>
      <c r="D32" s="614"/>
      <c r="E32" s="614"/>
      <c r="F32" s="614"/>
      <c r="G32" s="614"/>
      <c r="H32" s="614"/>
      <c r="I32" s="614"/>
      <c r="J32" s="614"/>
      <c r="K32" s="614"/>
      <c r="L32" s="614"/>
      <c r="M32" s="614"/>
      <c r="N32" s="614"/>
      <c r="O32" s="614"/>
      <c r="P32" s="615"/>
    </row>
    <row r="33" spans="2:16" s="611" customFormat="1" x14ac:dyDescent="0.2">
      <c r="B33" s="616"/>
      <c r="C33" s="616"/>
      <c r="D33" s="616"/>
      <c r="E33" s="616"/>
      <c r="F33" s="616"/>
      <c r="G33" s="616"/>
      <c r="H33" s="616"/>
      <c r="I33" s="616"/>
      <c r="J33" s="616"/>
      <c r="K33" s="616"/>
      <c r="L33" s="616"/>
      <c r="M33" s="616"/>
      <c r="N33" s="616"/>
      <c r="O33" s="616"/>
      <c r="P33" s="616"/>
    </row>
    <row r="34" spans="2:16" s="611" customFormat="1" ht="111" customHeight="1" x14ac:dyDescent="0.2"/>
    <row r="38" spans="2:16" ht="14.25" customHeight="1" x14ac:dyDescent="0.2"/>
  </sheetData>
  <sheetProtection algorithmName="SHA-512" hashValue="IKZjCv16ludIs1woSzKQQ6bc6zN0quxbIPORDXFpQnJFQePlG8E8hAQWaLi/ygaI+QbvkUIBtlF5Nj4BYFoRSg==" saltValue="F3aCg0rXuOXR8V6wwKelBg==" spinCount="100000" sheet="1" objects="1" scenarios="1"/>
  <mergeCells count="21">
    <mergeCell ref="C21:P21"/>
    <mergeCell ref="B13:P13"/>
    <mergeCell ref="C30:H30"/>
    <mergeCell ref="J30:O30"/>
    <mergeCell ref="C24:O24"/>
    <mergeCell ref="C26:H26"/>
    <mergeCell ref="J26:O26"/>
    <mergeCell ref="C28:H28"/>
    <mergeCell ref="J28:O28"/>
    <mergeCell ref="C14:P14"/>
    <mergeCell ref="C15:P15"/>
    <mergeCell ref="C16:P16"/>
    <mergeCell ref="C17:P17"/>
    <mergeCell ref="C18:P18"/>
    <mergeCell ref="C19:P19"/>
    <mergeCell ref="C20:P20"/>
    <mergeCell ref="H6:L6"/>
    <mergeCell ref="B8:P8"/>
    <mergeCell ref="B10:P10"/>
    <mergeCell ref="B9:P9"/>
    <mergeCell ref="B12:P12"/>
  </mergeCells>
  <hyperlinks>
    <hyperlink ref="C26:H26" location="MŠ!A1" display="Mateřská škola" xr:uid="{00000000-0004-0000-0000-000000000000}"/>
    <hyperlink ref="J26:O26" location="ZŠ!A1" display="Základní škola" xr:uid="{00000000-0004-0000-0000-000001000000}"/>
    <hyperlink ref="C28:H28" location="ŠD!A1" display="Školní družina" xr:uid="{00000000-0004-0000-0000-000002000000}"/>
    <hyperlink ref="J28:O28" location="ŠK!A1" display="Školní klub" xr:uid="{00000000-0004-0000-0000-000003000000}"/>
    <hyperlink ref="C30:H30" location="SVČ!A1" display="Středisko volného času" xr:uid="{00000000-0004-0000-0000-000004000000}"/>
    <hyperlink ref="J30:O30" location="ZUŠ!A1" display="Základní umělecká škola" xr:uid="{00000000-0004-0000-0000-000005000000}"/>
  </hyperlinks>
  <pageMargins left="0.70866141732283472" right="0.70866141732283472" top="0.78740157480314965" bottom="0.78740157480314965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1:AB25"/>
  <sheetViews>
    <sheetView topLeftCell="C1" workbookViewId="0">
      <selection activeCell="B14" sqref="B14:M14"/>
    </sheetView>
  </sheetViews>
  <sheetFormatPr defaultColWidth="9.140625" defaultRowHeight="14.25" x14ac:dyDescent="0.25"/>
  <cols>
    <col min="1" max="1" width="2.42578125" style="421" customWidth="1"/>
    <col min="2" max="2" width="6.28515625" style="871" customWidth="1"/>
    <col min="3" max="3" width="3" style="422" customWidth="1"/>
    <col min="4" max="4" width="16.5703125" style="422" customWidth="1"/>
    <col min="5" max="6" width="14.7109375" style="422" customWidth="1"/>
    <col min="7" max="9" width="15.140625" style="422" customWidth="1"/>
    <col min="10" max="10" width="15.140625" style="421" customWidth="1"/>
    <col min="11" max="11" width="15.140625" style="422" customWidth="1"/>
    <col min="12" max="12" width="15.140625" style="423" customWidth="1"/>
    <col min="13" max="13" width="15.140625" style="424" customWidth="1"/>
    <col min="14" max="14" width="9.140625" style="423" customWidth="1"/>
    <col min="15" max="15" width="2.42578125" style="421" customWidth="1"/>
    <col min="16" max="16" width="6.28515625" style="959" customWidth="1"/>
    <col min="17" max="17" width="3" style="422" customWidth="1"/>
    <col min="18" max="18" width="16.5703125" style="422" customWidth="1"/>
    <col min="19" max="20" width="14.7109375" style="422" customWidth="1"/>
    <col min="21" max="23" width="15.140625" style="422" customWidth="1"/>
    <col min="24" max="24" width="15.140625" style="421" customWidth="1"/>
    <col min="25" max="25" width="15.140625" style="422" customWidth="1"/>
    <col min="26" max="26" width="15.140625" style="423" customWidth="1"/>
    <col min="27" max="27" width="15.140625" style="424" customWidth="1"/>
    <col min="28" max="28" width="9.140625" style="423" customWidth="1"/>
    <col min="29" max="16384" width="9.140625" style="421"/>
  </cols>
  <sheetData>
    <row r="1" spans="2:28" s="668" customFormat="1" ht="15" thickBot="1" x14ac:dyDescent="0.3">
      <c r="B1" s="672"/>
      <c r="C1" s="669"/>
      <c r="D1" s="669"/>
      <c r="E1" s="669"/>
      <c r="F1" s="669"/>
      <c r="G1" s="669"/>
      <c r="H1" s="669"/>
      <c r="I1" s="669"/>
      <c r="K1" s="669"/>
      <c r="L1" s="670"/>
      <c r="M1" s="671"/>
      <c r="N1" s="670"/>
      <c r="P1" s="672"/>
      <c r="Q1" s="669"/>
      <c r="R1" s="669"/>
      <c r="S1" s="669"/>
      <c r="T1" s="669"/>
      <c r="U1" s="669"/>
      <c r="V1" s="669"/>
      <c r="W1" s="669"/>
      <c r="Y1" s="669"/>
      <c r="Z1" s="670"/>
      <c r="AA1" s="671"/>
      <c r="AB1" s="670"/>
    </row>
    <row r="2" spans="2:28" s="668" customFormat="1" ht="27" thickBot="1" x14ac:dyDescent="0.3">
      <c r="B2" s="1130" t="s">
        <v>319</v>
      </c>
      <c r="C2" s="1131"/>
      <c r="D2" s="1131"/>
      <c r="E2" s="1131"/>
      <c r="F2" s="1131"/>
      <c r="G2" s="1131"/>
      <c r="H2" s="1131"/>
      <c r="I2" s="1131"/>
      <c r="J2" s="1131"/>
      <c r="K2" s="1131"/>
      <c r="L2" s="1131"/>
      <c r="M2" s="1132"/>
      <c r="N2" s="670"/>
      <c r="P2" s="1130" t="s">
        <v>320</v>
      </c>
      <c r="Q2" s="1131"/>
      <c r="R2" s="1131"/>
      <c r="S2" s="1131"/>
      <c r="T2" s="1131"/>
      <c r="U2" s="1131"/>
      <c r="V2" s="1131"/>
      <c r="W2" s="1131"/>
      <c r="X2" s="1131"/>
      <c r="Y2" s="1131"/>
      <c r="Z2" s="1131"/>
      <c r="AA2" s="1132"/>
      <c r="AB2" s="670"/>
    </row>
    <row r="3" spans="2:28" s="668" customFormat="1" ht="15" thickBot="1" x14ac:dyDescent="0.3">
      <c r="B3" s="672"/>
      <c r="C3" s="669"/>
      <c r="D3" s="669"/>
      <c r="E3" s="669"/>
      <c r="F3" s="669"/>
      <c r="G3" s="669"/>
      <c r="H3" s="669"/>
      <c r="I3" s="669"/>
      <c r="K3" s="669"/>
      <c r="L3" s="670"/>
      <c r="M3" s="671"/>
      <c r="N3" s="670"/>
      <c r="P3" s="672"/>
      <c r="Q3" s="669"/>
      <c r="R3" s="669"/>
      <c r="S3" s="669"/>
      <c r="T3" s="669"/>
      <c r="U3" s="669"/>
      <c r="V3" s="669"/>
      <c r="W3" s="669"/>
      <c r="Y3" s="669"/>
      <c r="Z3" s="670"/>
      <c r="AA3" s="671"/>
      <c r="AB3" s="670"/>
    </row>
    <row r="4" spans="2:28" s="668" customFormat="1" ht="27.75" customHeight="1" thickBot="1" x14ac:dyDescent="0.3">
      <c r="B4" s="1090" t="s">
        <v>310</v>
      </c>
      <c r="C4" s="1091"/>
      <c r="D4" s="1091"/>
      <c r="E4" s="1091"/>
      <c r="F4" s="1091"/>
      <c r="G4" s="1091"/>
      <c r="H4" s="1091"/>
      <c r="I4" s="1091"/>
      <c r="J4" s="1091"/>
      <c r="K4" s="1091"/>
      <c r="L4" s="1091"/>
      <c r="M4" s="1092"/>
      <c r="N4" s="670"/>
      <c r="P4" s="1090" t="s">
        <v>310</v>
      </c>
      <c r="Q4" s="1091"/>
      <c r="R4" s="1091"/>
      <c r="S4" s="1091"/>
      <c r="T4" s="1091"/>
      <c r="U4" s="1091"/>
      <c r="V4" s="1091"/>
      <c r="W4" s="1091"/>
      <c r="X4" s="1091"/>
      <c r="Y4" s="1091"/>
      <c r="Z4" s="1091"/>
      <c r="AA4" s="1092"/>
      <c r="AB4" s="670"/>
    </row>
    <row r="5" spans="2:28" s="668" customFormat="1" ht="50.25" customHeight="1" thickBot="1" x14ac:dyDescent="0.3">
      <c r="B5" s="1102"/>
      <c r="C5" s="1103"/>
      <c r="D5" s="1103"/>
      <c r="E5" s="848" t="s">
        <v>277</v>
      </c>
      <c r="F5" s="848" t="s">
        <v>301</v>
      </c>
      <c r="G5" s="853" t="s">
        <v>270</v>
      </c>
      <c r="H5" s="848" t="s">
        <v>271</v>
      </c>
      <c r="I5" s="848" t="s">
        <v>272</v>
      </c>
      <c r="J5" s="848" t="s">
        <v>273</v>
      </c>
      <c r="K5" s="848" t="s">
        <v>274</v>
      </c>
      <c r="L5" s="848" t="s">
        <v>275</v>
      </c>
      <c r="M5" s="849" t="s">
        <v>276</v>
      </c>
      <c r="N5" s="670"/>
      <c r="P5" s="1102"/>
      <c r="Q5" s="1103"/>
      <c r="R5" s="1103"/>
      <c r="S5" s="848" t="s">
        <v>322</v>
      </c>
      <c r="T5" s="848" t="s">
        <v>323</v>
      </c>
      <c r="U5" s="853" t="s">
        <v>270</v>
      </c>
      <c r="V5" s="848" t="s">
        <v>271</v>
      </c>
      <c r="W5" s="848" t="s">
        <v>272</v>
      </c>
      <c r="X5" s="848" t="s">
        <v>273</v>
      </c>
      <c r="Y5" s="848" t="s">
        <v>274</v>
      </c>
      <c r="Z5" s="848" t="s">
        <v>275</v>
      </c>
      <c r="AA5" s="849" t="s">
        <v>276</v>
      </c>
      <c r="AB5" s="670"/>
    </row>
    <row r="6" spans="2:28" s="668" customFormat="1" ht="21" customHeight="1" x14ac:dyDescent="0.25">
      <c r="B6" s="1109" t="s">
        <v>269</v>
      </c>
      <c r="C6" s="1110"/>
      <c r="D6" s="1110"/>
      <c r="E6" s="856">
        <f>MŠ!H3+ZŠ!H3+ŠD!H3+ŠK!H3+SVČ!H3+ZUŠ!H3</f>
        <v>0</v>
      </c>
      <c r="F6" s="861">
        <f>MŠ!I3+ZŠ!I3+ŠD!I3+ŠK!I3+SVČ!I3+ZUŠ!I3</f>
        <v>0</v>
      </c>
      <c r="G6" s="877">
        <f>MŠ!J3+ZŠ!J3+ŠD!J3+ŠK!J3+SVČ!J3+ZUŠ!J3</f>
        <v>0</v>
      </c>
      <c r="H6" s="912">
        <f>MŠ!J3</f>
        <v>0</v>
      </c>
      <c r="I6" s="857">
        <f>ZŠ!J3</f>
        <v>0</v>
      </c>
      <c r="J6" s="857">
        <f>ŠD!J3</f>
        <v>0</v>
      </c>
      <c r="K6" s="857">
        <f>ŠK!J3</f>
        <v>0</v>
      </c>
      <c r="L6" s="857">
        <f>SVČ!J3</f>
        <v>0</v>
      </c>
      <c r="M6" s="858">
        <f>ZUŠ!J3</f>
        <v>0</v>
      </c>
      <c r="N6" s="670"/>
      <c r="O6" s="965"/>
      <c r="P6" s="1109" t="s">
        <v>269</v>
      </c>
      <c r="Q6" s="1110"/>
      <c r="R6" s="1110"/>
      <c r="S6" s="856">
        <f>MŠ!BF3+ZŠ!BF3+ŠD!BE3+ŠK!BE3+SVČ!BC3+ZUŠ!BC3</f>
        <v>0</v>
      </c>
      <c r="T6" s="861">
        <f>MŠ!BH3+ZŠ!BH3+ŠD!BG3+ŠK!BG3+SVČ!BE3+ZUŠ!BE3</f>
        <v>0</v>
      </c>
      <c r="U6" s="877">
        <f>MŠ!BI3+ZŠ!BI3+ŠD!BH3+ŠK!BH3+SVČ!BF3+ZUŠ!BF3</f>
        <v>0</v>
      </c>
      <c r="V6" s="912">
        <f>MŠ!BI3</f>
        <v>0</v>
      </c>
      <c r="W6" s="857">
        <f>ZŠ!BI3</f>
        <v>0</v>
      </c>
      <c r="X6" s="857">
        <f>ŠD!BH3</f>
        <v>0</v>
      </c>
      <c r="Y6" s="857">
        <f>ŠK!BH3</f>
        <v>0</v>
      </c>
      <c r="Z6" s="857">
        <f>SVČ!BF3</f>
        <v>0</v>
      </c>
      <c r="AA6" s="858">
        <f>ZUŠ!BF3</f>
        <v>0</v>
      </c>
    </row>
    <row r="7" spans="2:28" s="668" customFormat="1" ht="21" customHeight="1" x14ac:dyDescent="0.25">
      <c r="B7" s="1109" t="s">
        <v>287</v>
      </c>
      <c r="C7" s="1110"/>
      <c r="D7" s="1110"/>
      <c r="E7" s="859">
        <f>MŠ!H4+ZŠ!H4+ŠD!H4+ŠK!H4+SVČ!H4+ZUŠ!H4</f>
        <v>0</v>
      </c>
      <c r="F7" s="847">
        <f>MŠ!I4+ZŠ!I4+ŠD!I4+ŠK!I4+SVČ!I4+ZUŠ!I4</f>
        <v>0</v>
      </c>
      <c r="G7" s="854">
        <f>MŠ!J4+ZŠ!J4+ŠD!J4+ŠK!J4+SVČ!J4+ZUŠ!J4</f>
        <v>0</v>
      </c>
      <c r="H7" s="913">
        <f>MŠ!J4</f>
        <v>0</v>
      </c>
      <c r="I7" s="844">
        <f>ZŠ!J4</f>
        <v>0</v>
      </c>
      <c r="J7" s="844">
        <f>ŠD!J4</f>
        <v>0</v>
      </c>
      <c r="K7" s="844">
        <f>ŠK!J4</f>
        <v>0</v>
      </c>
      <c r="L7" s="844">
        <f>SVČ!J4</f>
        <v>0</v>
      </c>
      <c r="M7" s="850">
        <f>ZUŠ!J4</f>
        <v>0</v>
      </c>
      <c r="N7" s="670"/>
      <c r="O7" s="965"/>
      <c r="P7" s="1109" t="s">
        <v>287</v>
      </c>
      <c r="Q7" s="1110"/>
      <c r="R7" s="1110"/>
      <c r="S7" s="859">
        <f>MŠ!BF4+ZŠ!BF4+ŠD!BE4+ŠK!BE4+SVČ!BC4+ZUŠ!BC4</f>
        <v>0</v>
      </c>
      <c r="T7" s="847">
        <f>MŠ!BH4+ZŠ!BH4+ŠD!BG4+ŠK!BG4+SVČ!BE4+ZUŠ!BE4</f>
        <v>0</v>
      </c>
      <c r="U7" s="854">
        <f>MŠ!BI4+ZŠ!BI4+ŠD!BH4+ŠK!BH4+SVČ!BF4+ZUŠ!BF4</f>
        <v>0</v>
      </c>
      <c r="V7" s="913">
        <f>MŠ!BI4</f>
        <v>0</v>
      </c>
      <c r="W7" s="844">
        <f>ZŠ!BI4</f>
        <v>0</v>
      </c>
      <c r="X7" s="844">
        <f>ŠD!BH4</f>
        <v>0</v>
      </c>
      <c r="Y7" s="844">
        <f>ŠK!BH4</f>
        <v>0</v>
      </c>
      <c r="Z7" s="844">
        <f>SVČ!BF4</f>
        <v>0</v>
      </c>
      <c r="AA7" s="850">
        <f>ZUŠ!BF4</f>
        <v>0</v>
      </c>
    </row>
    <row r="8" spans="2:28" s="668" customFormat="1" ht="21" customHeight="1" x14ac:dyDescent="0.25">
      <c r="B8" s="1109" t="s">
        <v>288</v>
      </c>
      <c r="C8" s="1110"/>
      <c r="D8" s="1110"/>
      <c r="E8" s="859">
        <f>MŠ!H5+ZŠ!H5+ŠD!H5+ŠK!H5+SVČ!H5+ZUŠ!H5</f>
        <v>0</v>
      </c>
      <c r="F8" s="847">
        <f>MŠ!I5+ZŠ!I5+ŠD!I5+ŠK!I5+SVČ!I5+ZUŠ!I5</f>
        <v>0</v>
      </c>
      <c r="G8" s="854">
        <f>MŠ!J5+ZŠ!J5+ŠD!J5+ŠK!J5+SVČ!J5+ZUŠ!J5</f>
        <v>0</v>
      </c>
      <c r="H8" s="913">
        <f>MŠ!J5</f>
        <v>0</v>
      </c>
      <c r="I8" s="844">
        <f>ZŠ!J5</f>
        <v>0</v>
      </c>
      <c r="J8" s="844">
        <f>ŠD!J5</f>
        <v>0</v>
      </c>
      <c r="K8" s="844">
        <f>ŠK!J5</f>
        <v>0</v>
      </c>
      <c r="L8" s="844">
        <f>SVČ!J5</f>
        <v>0</v>
      </c>
      <c r="M8" s="850">
        <f>ZUŠ!J5</f>
        <v>0</v>
      </c>
      <c r="N8" s="670"/>
      <c r="O8" s="965"/>
      <c r="P8" s="1109" t="s">
        <v>288</v>
      </c>
      <c r="Q8" s="1110"/>
      <c r="R8" s="1110"/>
      <c r="S8" s="859">
        <f>MŠ!BF5+ZŠ!BF5+ŠD!BE5+ŠK!BE5+SVČ!BC5+ZUŠ!BC5</f>
        <v>0</v>
      </c>
      <c r="T8" s="847">
        <f>MŠ!BH5+ZŠ!BH5+ŠD!BG5+ŠK!BG5+SVČ!BE5+ZUŠ!BE5</f>
        <v>0</v>
      </c>
      <c r="U8" s="854">
        <f>MŠ!BI5+ZŠ!BI5+ŠD!BH5+ŠK!BH5+SVČ!BF5+ZUŠ!BF5</f>
        <v>0</v>
      </c>
      <c r="V8" s="913">
        <f>MŠ!BI5</f>
        <v>0</v>
      </c>
      <c r="W8" s="844">
        <f>ZŠ!BI5</f>
        <v>0</v>
      </c>
      <c r="X8" s="844">
        <f>ŠD!BH5</f>
        <v>0</v>
      </c>
      <c r="Y8" s="844">
        <f>ŠK!BH5</f>
        <v>0</v>
      </c>
      <c r="Z8" s="844">
        <f>SVČ!BF5</f>
        <v>0</v>
      </c>
      <c r="AA8" s="850">
        <f>ZUŠ!BF5</f>
        <v>0</v>
      </c>
    </row>
    <row r="9" spans="2:28" s="668" customFormat="1" ht="21" customHeight="1" x14ac:dyDescent="0.25">
      <c r="B9" s="1109" t="s">
        <v>289</v>
      </c>
      <c r="C9" s="1110"/>
      <c r="D9" s="1110"/>
      <c r="E9" s="859">
        <f>MŠ!H6+ZŠ!H6+ŠD!H6+ŠK!H6+SVČ!H6+ZUŠ!H6</f>
        <v>0</v>
      </c>
      <c r="F9" s="847">
        <f>MŠ!I6+ZŠ!I6+ŠD!I6+ŠK!I6+SVČ!I6+ZUŠ!I6</f>
        <v>0</v>
      </c>
      <c r="G9" s="854">
        <f>MŠ!J6+ZŠ!J6+ŠD!J6+ŠK!J6+SVČ!J6+ZUŠ!J6</f>
        <v>0</v>
      </c>
      <c r="H9" s="913">
        <f>MŠ!J6</f>
        <v>0</v>
      </c>
      <c r="I9" s="844">
        <f>ZŠ!J6</f>
        <v>0</v>
      </c>
      <c r="J9" s="844">
        <f>ŠD!J6</f>
        <v>0</v>
      </c>
      <c r="K9" s="844">
        <f>ŠK!J6</f>
        <v>0</v>
      </c>
      <c r="L9" s="844">
        <f>SVČ!J6</f>
        <v>0</v>
      </c>
      <c r="M9" s="850">
        <f>ZUŠ!J6</f>
        <v>0</v>
      </c>
      <c r="N9" s="670"/>
      <c r="O9" s="965"/>
      <c r="P9" s="1109" t="s">
        <v>289</v>
      </c>
      <c r="Q9" s="1110"/>
      <c r="R9" s="1110"/>
      <c r="S9" s="859">
        <f>MŠ!BF6+ZŠ!BF6+ŠD!BE6+ŠK!BE6+SVČ!BC6+ZUŠ!BC6</f>
        <v>0</v>
      </c>
      <c r="T9" s="847">
        <f>MŠ!BH6+ZŠ!BH6+ŠD!BG6+ŠK!BG6+SVČ!BE6+ZUŠ!BE6</f>
        <v>0</v>
      </c>
      <c r="U9" s="854">
        <f>MŠ!BI6+ZŠ!BI6+ŠD!BH6+ŠK!BH6+SVČ!BF6+ZUŠ!BF6</f>
        <v>0</v>
      </c>
      <c r="V9" s="913">
        <f>MŠ!BI6</f>
        <v>0</v>
      </c>
      <c r="W9" s="844">
        <f>ZŠ!BI6</f>
        <v>0</v>
      </c>
      <c r="X9" s="844">
        <f>ŠD!BH6</f>
        <v>0</v>
      </c>
      <c r="Y9" s="844">
        <f>ŠK!BH6</f>
        <v>0</v>
      </c>
      <c r="Z9" s="844">
        <f>SVČ!BF6</f>
        <v>0</v>
      </c>
      <c r="AA9" s="850">
        <f>ZUŠ!BF6</f>
        <v>0</v>
      </c>
    </row>
    <row r="10" spans="2:28" s="668" customFormat="1" ht="21" customHeight="1" thickBot="1" x14ac:dyDescent="0.3">
      <c r="B10" s="1107" t="s">
        <v>290</v>
      </c>
      <c r="C10" s="1108"/>
      <c r="D10" s="1108"/>
      <c r="E10" s="860">
        <f>MŠ!H7+ZŠ!H7+ŠD!H7+ŠK!H7+SVČ!H7+ZUŠ!H7</f>
        <v>0</v>
      </c>
      <c r="F10" s="862">
        <f>MŠ!I7+ZŠ!I7+ŠD!I7+ŠK!I7+SVČ!I7+ZUŠ!I7</f>
        <v>0</v>
      </c>
      <c r="G10" s="855">
        <f>MŠ!J7+ZŠ!J7+ŠD!J7+ŠK!J7+SVČ!J7+ZUŠ!J7</f>
        <v>0</v>
      </c>
      <c r="H10" s="914">
        <f>MŠ!J7</f>
        <v>0</v>
      </c>
      <c r="I10" s="851">
        <f>ZŠ!J7</f>
        <v>0</v>
      </c>
      <c r="J10" s="851">
        <f>ŠD!J7</f>
        <v>0</v>
      </c>
      <c r="K10" s="851">
        <f>ŠK!J7</f>
        <v>0</v>
      </c>
      <c r="L10" s="851">
        <f>SVČ!J7</f>
        <v>0</v>
      </c>
      <c r="M10" s="852">
        <f>ZUŠ!J7</f>
        <v>0</v>
      </c>
      <c r="N10" s="965" t="str">
        <f t="shared" ref="N10" si="0">IF(G10&lt;0,"není možné navýšit částku schválenou v Rozhodnutí o poskytnutí dotace","")</f>
        <v/>
      </c>
      <c r="O10" s="965"/>
      <c r="P10" s="1107" t="s">
        <v>290</v>
      </c>
      <c r="Q10" s="1108"/>
      <c r="R10" s="1108"/>
      <c r="S10" s="860">
        <f>MŠ!BF7+ZŠ!BF7+ŠD!BE7+ŠK!BE7+SVČ!BC7+ZUŠ!BC7</f>
        <v>0</v>
      </c>
      <c r="T10" s="862">
        <f>MŠ!BH7+ZŠ!BH7+ŠD!BG7+ŠK!BG7+SVČ!BE7+ZUŠ!BE7</f>
        <v>0</v>
      </c>
      <c r="U10" s="855">
        <f>MŠ!BI7+ZŠ!BI7+ŠD!BH7+ŠK!BH7+SVČ!BF7+ZUŠ!BF7</f>
        <v>0</v>
      </c>
      <c r="V10" s="914">
        <f>MŠ!BI7</f>
        <v>0</v>
      </c>
      <c r="W10" s="851">
        <f>ZŠ!BI7</f>
        <v>0</v>
      </c>
      <c r="X10" s="851">
        <f>ŠD!BH7</f>
        <v>0</v>
      </c>
      <c r="Y10" s="851">
        <f>ŠK!BH7</f>
        <v>0</v>
      </c>
      <c r="Z10" s="851">
        <f>SVČ!BF7</f>
        <v>0</v>
      </c>
      <c r="AA10" s="852">
        <f>ZUŠ!BF7</f>
        <v>0</v>
      </c>
    </row>
    <row r="11" spans="2:28" ht="70.5" customHeight="1" x14ac:dyDescent="0.25">
      <c r="B11" s="617"/>
      <c r="C11" s="617"/>
      <c r="D11" s="668"/>
      <c r="E11" s="421"/>
      <c r="F11" s="1133" t="s">
        <v>314</v>
      </c>
      <c r="G11" s="1133"/>
      <c r="H11" s="1133"/>
      <c r="I11" s="1134" t="str">
        <f>IF(COUNTIF(G6:M10,"&lt;0")&lt;&gt;0,"POZOR: Není možné navýšit rozpočet z Rozhodnutí (celkový, za určitý typ subjektu ani za specifický cíl).","")</f>
        <v/>
      </c>
      <c r="J11" s="1134"/>
      <c r="K11" s="1134"/>
      <c r="L11" s="1134"/>
      <c r="M11" s="1134"/>
      <c r="N11" s="966"/>
      <c r="O11" s="966"/>
      <c r="P11" s="966"/>
      <c r="Q11" s="617"/>
      <c r="R11" s="668"/>
      <c r="S11" s="421"/>
      <c r="T11" s="1133" t="s">
        <v>314</v>
      </c>
      <c r="U11" s="1133"/>
      <c r="V11" s="1133"/>
      <c r="W11" s="1134" t="str">
        <f>IF(COUNTIF(U6:AA10,"&lt;0")&lt;&gt;0,"POZOR: Není možné navýšit rozpočet z Rozhodnutí (celkový, za určitý typ subjektu ani za specifický cíl).","")</f>
        <v/>
      </c>
      <c r="X11" s="1134"/>
      <c r="Y11" s="1134"/>
      <c r="Z11" s="1134"/>
      <c r="AA11" s="1134"/>
      <c r="AB11" s="421"/>
    </row>
    <row r="12" spans="2:28" ht="15" x14ac:dyDescent="0.25">
      <c r="B12" s="617"/>
      <c r="C12" s="617"/>
      <c r="D12" s="668"/>
      <c r="E12" s="421"/>
      <c r="F12" s="421"/>
      <c r="P12" s="617"/>
      <c r="Q12" s="617"/>
      <c r="R12" s="668"/>
      <c r="S12" s="421"/>
      <c r="T12" s="421"/>
    </row>
    <row r="13" spans="2:28" ht="15.75" thickBot="1" x14ac:dyDescent="0.3">
      <c r="B13" s="617"/>
      <c r="C13" s="617"/>
      <c r="D13" s="617"/>
      <c r="E13" s="421"/>
      <c r="F13" s="421"/>
      <c r="P13" s="617"/>
      <c r="Q13" s="617"/>
      <c r="R13" s="617"/>
      <c r="S13" s="421"/>
      <c r="T13" s="421"/>
    </row>
    <row r="14" spans="2:28" ht="34.5" customHeight="1" thickBot="1" x14ac:dyDescent="0.3">
      <c r="B14" s="1104" t="s">
        <v>305</v>
      </c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6"/>
      <c r="P14" s="1104" t="s">
        <v>305</v>
      </c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6"/>
    </row>
    <row r="15" spans="2:28" s="420" customFormat="1" ht="46.5" customHeight="1" x14ac:dyDescent="0.25">
      <c r="B15" s="976" t="s">
        <v>23</v>
      </c>
      <c r="C15" s="1111" t="s">
        <v>24</v>
      </c>
      <c r="D15" s="1112"/>
      <c r="E15" s="1112"/>
      <c r="F15" s="1113"/>
      <c r="G15" s="427" t="s">
        <v>25</v>
      </c>
      <c r="H15" s="867" t="s">
        <v>281</v>
      </c>
      <c r="I15" s="863" t="s">
        <v>306</v>
      </c>
      <c r="J15" s="1093" t="s">
        <v>26</v>
      </c>
      <c r="K15" s="1094"/>
      <c r="L15" s="1094"/>
      <c r="M15" s="1095"/>
      <c r="N15" s="423"/>
      <c r="P15" s="976" t="s">
        <v>23</v>
      </c>
      <c r="Q15" s="1111" t="s">
        <v>24</v>
      </c>
      <c r="R15" s="1112"/>
      <c r="S15" s="1112"/>
      <c r="T15" s="1113"/>
      <c r="U15" s="427" t="s">
        <v>25</v>
      </c>
      <c r="V15" s="867" t="s">
        <v>324</v>
      </c>
      <c r="W15" s="863" t="s">
        <v>325</v>
      </c>
      <c r="X15" s="1093" t="s">
        <v>26</v>
      </c>
      <c r="Y15" s="1094"/>
      <c r="Z15" s="1094"/>
      <c r="AA15" s="1095"/>
      <c r="AB15" s="423"/>
    </row>
    <row r="16" spans="2:28" s="420" customFormat="1" ht="56.25" customHeight="1" x14ac:dyDescent="0.25">
      <c r="B16" s="1129" t="s">
        <v>18</v>
      </c>
      <c r="C16" s="1120" t="s">
        <v>17</v>
      </c>
      <c r="D16" s="1121"/>
      <c r="E16" s="1121"/>
      <c r="F16" s="1122"/>
      <c r="G16" s="845">
        <v>54000</v>
      </c>
      <c r="H16" s="864">
        <f>MŠ!P55+ZŠ!P69+ŠD!R51+ŠK!R51+SVČ!P59+ZUŠ!P57</f>
        <v>0</v>
      </c>
      <c r="I16" s="868">
        <f>MŠ!AN55+ZŠ!AN69+ŠD!AN51+ŠK!AN51+SVČ!AN59+ZUŠ!AN57</f>
        <v>0</v>
      </c>
      <c r="J16" s="1099" t="str">
        <f>IF(H16=I16,"Nedošlo k přímé změně hodnot, ale zkontrolujte, zda změnou šablon nedojde ke změně hodnoty indikátoru v žádosti o podporu. Pokud ano, požádejte o změnu indikátoru v IS KP14+.","Vyhodnoťte, zda skutečně došlo ke změně. Hodnota ve vedlejším sloupci je pouze orientační; navyšuje se o počet kurzů DVPP (počet doložených osvědčení). Pokud dojde ke změně hodnoty indikátoru, požádejte o změnu indikátoru v IS KP14+.")</f>
        <v>Nedošlo k přímé změně hodnot, ale zkontrolujte, zda změnou šablon nedojde ke změně hodnoty indikátoru v žádosti o podporu. Pokud ano, požádejte o změnu indikátoru v IS KP14+.</v>
      </c>
      <c r="K16" s="1100"/>
      <c r="L16" s="1100"/>
      <c r="M16" s="1101"/>
      <c r="N16" s="423"/>
      <c r="P16" s="1129" t="s">
        <v>18</v>
      </c>
      <c r="Q16" s="1120" t="s">
        <v>17</v>
      </c>
      <c r="R16" s="1121"/>
      <c r="S16" s="1121"/>
      <c r="T16" s="1122"/>
      <c r="U16" s="845">
        <v>54000</v>
      </c>
      <c r="V16" s="864">
        <f>MŠ!AN55+ZŠ!AN69+ŠD!AN51+ŠK!AN51+SVČ!AN59+ZUŠ!AN57</f>
        <v>0</v>
      </c>
      <c r="W16" s="1052">
        <f>MŠ!BL55+ZŠ!BL69+ŠD!BK51+ŠK!BK51+SVČ!BI59+ZUŠ!BI57</f>
        <v>0</v>
      </c>
      <c r="X16" s="1099" t="str">
        <f>IF(V16=W16,"Nedošlo k přímé změně hodnot, ale zkontrolujte, zda změnou šablon nedojde ke změně hodnoty indikátoru v žádosti o podporu. Pokud ano, požádejte o změnu indikátoru v IS KP14+.","Vyhodnoťte, zda skutečně došlo ke změně. Hodnota ve vedlejším sloupci je pouze orientační; navyšuje se o počet kurzů DVPP (počet doložených osvědčení). Pokud dojde ke změně hodnoty indikátoru, požádejte o změnu indikátoru v IS KP14+.")</f>
        <v>Nedošlo k přímé změně hodnot, ale zkontrolujte, zda změnou šablon nedojde ke změně hodnoty indikátoru v žádosti o podporu. Pokud ano, požádejte o změnu indikátoru v IS KP14+.</v>
      </c>
      <c r="Y16" s="1100"/>
      <c r="Z16" s="1100"/>
      <c r="AA16" s="1101"/>
      <c r="AB16" s="423"/>
    </row>
    <row r="17" spans="2:28" s="420" customFormat="1" ht="30" customHeight="1" x14ac:dyDescent="0.25">
      <c r="B17" s="1129"/>
      <c r="C17" s="1123" t="s">
        <v>0</v>
      </c>
      <c r="D17" s="1124"/>
      <c r="E17" s="1124"/>
      <c r="F17" s="1125"/>
      <c r="G17" s="845">
        <v>50501</v>
      </c>
      <c r="H17" s="865">
        <f>MŠ!Q55+ZŠ!Q69+ŠD!S51+ŠK!S51+SVČ!Q59+ZUŠ!Q57</f>
        <v>0</v>
      </c>
      <c r="I17" s="869">
        <f>MŠ!AO55+ZŠ!AO69+ŠD!AO51+ŠK!AO51+SVČ!AO59+ZUŠ!AO57</f>
        <v>0</v>
      </c>
      <c r="J17" s="1096" t="str">
        <f t="shared" ref="J17:J21" si="1">IF(H17=I17,"Nedošlo ke změně hodnot.","Došlo ke změně hodnoty indikátoru. Požádejte o změnu indikátoru v IS KP14+.")</f>
        <v>Nedošlo ke změně hodnot.</v>
      </c>
      <c r="K17" s="1097"/>
      <c r="L17" s="1097"/>
      <c r="M17" s="1098"/>
      <c r="N17" s="423"/>
      <c r="P17" s="1129"/>
      <c r="Q17" s="1123" t="s">
        <v>0</v>
      </c>
      <c r="R17" s="1124"/>
      <c r="S17" s="1124"/>
      <c r="T17" s="1125"/>
      <c r="U17" s="845">
        <v>50501</v>
      </c>
      <c r="V17" s="865">
        <f>MŠ!AO55+ZŠ!AO69+ŠD!AO51+ŠK!AO51+SVČ!AO59+ZUŠ!AO57</f>
        <v>0</v>
      </c>
      <c r="W17" s="1053">
        <f>MŠ!BM55+ZŠ!BM69+ŠD!BL51+ŠK!BL51+SVČ!BJ59+ZUŠ!BJ57</f>
        <v>0</v>
      </c>
      <c r="X17" s="1096" t="str">
        <f t="shared" ref="X17:X21" si="2">IF(V17=W17,"Nedošlo ke změně hodnot.","Došlo ke změně hodnoty indikátoru. Požádejte o změnu indikátoru v IS KP14+.")</f>
        <v>Nedošlo ke změně hodnot.</v>
      </c>
      <c r="Y17" s="1097"/>
      <c r="Z17" s="1097"/>
      <c r="AA17" s="1098"/>
      <c r="AB17" s="423"/>
    </row>
    <row r="18" spans="2:28" s="420" customFormat="1" ht="30" customHeight="1" x14ac:dyDescent="0.25">
      <c r="B18" s="1129"/>
      <c r="C18" s="1123" t="s">
        <v>1</v>
      </c>
      <c r="D18" s="1124"/>
      <c r="E18" s="1124"/>
      <c r="F18" s="1125"/>
      <c r="G18" s="845">
        <v>52601</v>
      </c>
      <c r="H18" s="865">
        <f>MŠ!R55+ZŠ!R69+ŠD!T51+ŠK!T51+SVČ!R59+ZUŠ!R57</f>
        <v>0</v>
      </c>
      <c r="I18" s="869">
        <f>MŠ!AP55+ZŠ!AP69+ŠD!AP51+ŠK!AP51+SVČ!AP59+ZUŠ!AP57</f>
        <v>0</v>
      </c>
      <c r="J18" s="1096" t="str">
        <f t="shared" si="1"/>
        <v>Nedošlo ke změně hodnot.</v>
      </c>
      <c r="K18" s="1097"/>
      <c r="L18" s="1097"/>
      <c r="M18" s="1098"/>
      <c r="N18" s="423"/>
      <c r="P18" s="1129"/>
      <c r="Q18" s="1123" t="s">
        <v>1</v>
      </c>
      <c r="R18" s="1124"/>
      <c r="S18" s="1124"/>
      <c r="T18" s="1125"/>
      <c r="U18" s="845">
        <v>52601</v>
      </c>
      <c r="V18" s="865">
        <f>MŠ!AP55+ZŠ!AP69+ŠD!AP51+ŠK!AP51+SVČ!AP59+ZUŠ!AP57</f>
        <v>0</v>
      </c>
      <c r="W18" s="1053">
        <f>MŠ!BN55+ZŠ!BN69+ŠD!BM51+ŠK!BM51+SVČ!BK59+ZUŠ!BK57</f>
        <v>0</v>
      </c>
      <c r="X18" s="1096" t="str">
        <f t="shared" si="2"/>
        <v>Nedošlo ke změně hodnot.</v>
      </c>
      <c r="Y18" s="1097"/>
      <c r="Z18" s="1097"/>
      <c r="AA18" s="1098"/>
      <c r="AB18" s="423"/>
    </row>
    <row r="19" spans="2:28" s="420" customFormat="1" ht="30" customHeight="1" x14ac:dyDescent="0.25">
      <c r="B19" s="1129"/>
      <c r="C19" s="1123" t="s">
        <v>97</v>
      </c>
      <c r="D19" s="1124"/>
      <c r="E19" s="1124"/>
      <c r="F19" s="1125"/>
      <c r="G19" s="845">
        <v>52602</v>
      </c>
      <c r="H19" s="865">
        <f>MŠ!S55+ZŠ!S69+ŠD!U51+ŠK!U51+SVČ!S59+ZUŠ!S57</f>
        <v>0</v>
      </c>
      <c r="I19" s="869">
        <f>MŠ!AQ55+ZŠ!AQ69+ŠD!AQ51+ŠK!AQ51+SVČ!AQ59+ZUŠ!AQ57</f>
        <v>0</v>
      </c>
      <c r="J19" s="1096" t="str">
        <f t="shared" si="1"/>
        <v>Nedošlo ke změně hodnot.</v>
      </c>
      <c r="K19" s="1097"/>
      <c r="L19" s="1097"/>
      <c r="M19" s="1098"/>
      <c r="N19" s="423"/>
      <c r="P19" s="1129"/>
      <c r="Q19" s="1123" t="s">
        <v>97</v>
      </c>
      <c r="R19" s="1124"/>
      <c r="S19" s="1124"/>
      <c r="T19" s="1125"/>
      <c r="U19" s="845">
        <v>52602</v>
      </c>
      <c r="V19" s="865">
        <f>MŠ!AQ55+ZŠ!AQ69+ŠD!AQ51+ŠK!AQ51+SVČ!AQ59+ZUŠ!AQ57</f>
        <v>0</v>
      </c>
      <c r="W19" s="1053">
        <f>MŠ!BO55+ZŠ!BO69+ŠD!BN51+ŠK!BN51+SVČ!BL59+ZUŠ!BL57</f>
        <v>0</v>
      </c>
      <c r="X19" s="1096" t="str">
        <f t="shared" si="2"/>
        <v>Nedošlo ke změně hodnot.</v>
      </c>
      <c r="Y19" s="1097"/>
      <c r="Z19" s="1097"/>
      <c r="AA19" s="1098"/>
      <c r="AB19" s="423"/>
    </row>
    <row r="20" spans="2:28" s="420" customFormat="1" ht="30" customHeight="1" x14ac:dyDescent="0.25">
      <c r="B20" s="1129"/>
      <c r="C20" s="1123" t="s">
        <v>98</v>
      </c>
      <c r="D20" s="1124"/>
      <c r="E20" s="1124"/>
      <c r="F20" s="1125"/>
      <c r="G20" s="845">
        <v>52106</v>
      </c>
      <c r="H20" s="865">
        <f>MŠ!T55+ZŠ!T69+ŠD!V51+ŠK!V51+SVČ!T59+ZUŠ!T57</f>
        <v>0</v>
      </c>
      <c r="I20" s="869">
        <f>MŠ!AR55+ZŠ!AR69+ŠD!AR51+ŠK!AR51+SVČ!AR59+ZUŠ!AR57</f>
        <v>0</v>
      </c>
      <c r="J20" s="1096" t="str">
        <f t="shared" si="1"/>
        <v>Nedošlo ke změně hodnot.</v>
      </c>
      <c r="K20" s="1097"/>
      <c r="L20" s="1097"/>
      <c r="M20" s="1098"/>
      <c r="N20" s="423"/>
      <c r="P20" s="1129"/>
      <c r="Q20" s="1123" t="s">
        <v>98</v>
      </c>
      <c r="R20" s="1124"/>
      <c r="S20" s="1124"/>
      <c r="T20" s="1125"/>
      <c r="U20" s="845">
        <v>52106</v>
      </c>
      <c r="V20" s="865">
        <f>MŠ!AR55+ZŠ!AR69+ŠD!AR51+ŠK!AR51+SVČ!AR59+ZUŠ!AR57</f>
        <v>0</v>
      </c>
      <c r="W20" s="1053">
        <f>MŠ!BP55+ZŠ!BP69+ŠD!BO51+ŠK!BO51+SVČ!BM59+ZUŠ!BM57</f>
        <v>0</v>
      </c>
      <c r="X20" s="1096" t="str">
        <f t="shared" si="2"/>
        <v>Nedošlo ke změně hodnot.</v>
      </c>
      <c r="Y20" s="1097"/>
      <c r="Z20" s="1097"/>
      <c r="AA20" s="1098"/>
      <c r="AB20" s="423"/>
    </row>
    <row r="21" spans="2:28" s="420" customFormat="1" ht="30" customHeight="1" x14ac:dyDescent="0.25">
      <c r="B21" s="1129"/>
      <c r="C21" s="1120" t="s">
        <v>99</v>
      </c>
      <c r="D21" s="1121"/>
      <c r="E21" s="1121"/>
      <c r="F21" s="1122"/>
      <c r="G21" s="845">
        <v>51212</v>
      </c>
      <c r="H21" s="864">
        <f>MŠ!U55+ZŠ!U69+ŠD!W51+ŠK!W51+SVČ!U59+ZUŠ!U57</f>
        <v>0</v>
      </c>
      <c r="I21" s="868">
        <f>MŠ!AS55+ZŠ!AS69+ŠD!AS51+ŠK!AS51+SVČ!AS59+ZUŠ!AS57</f>
        <v>0</v>
      </c>
      <c r="J21" s="1096" t="str">
        <f t="shared" si="1"/>
        <v>Nedošlo ke změně hodnot.</v>
      </c>
      <c r="K21" s="1097"/>
      <c r="L21" s="1097"/>
      <c r="M21" s="1098"/>
      <c r="N21" s="423"/>
      <c r="P21" s="1129"/>
      <c r="Q21" s="1120" t="s">
        <v>99</v>
      </c>
      <c r="R21" s="1121"/>
      <c r="S21" s="1121"/>
      <c r="T21" s="1122"/>
      <c r="U21" s="845">
        <v>51212</v>
      </c>
      <c r="V21" s="864">
        <f>MŠ!AS55+ZŠ!AS69+ŠD!AS51+ŠK!AS51+SVČ!AS59+ZUŠ!AS57</f>
        <v>0</v>
      </c>
      <c r="W21" s="1052">
        <f>MŠ!BQ55+ZŠ!BQ69+ŠD!BP51+ŠK!BP51+SVČ!BN59+ZUŠ!BN57</f>
        <v>0</v>
      </c>
      <c r="X21" s="1096" t="str">
        <f t="shared" si="2"/>
        <v>Nedošlo ke změně hodnot.</v>
      </c>
      <c r="Y21" s="1097"/>
      <c r="Z21" s="1097"/>
      <c r="AA21" s="1098"/>
      <c r="AB21" s="423"/>
    </row>
    <row r="22" spans="2:28" s="420" customFormat="1" ht="30" customHeight="1" x14ac:dyDescent="0.25">
      <c r="B22" s="1129"/>
      <c r="C22" s="1120" t="s">
        <v>100</v>
      </c>
      <c r="D22" s="1121"/>
      <c r="E22" s="1121"/>
      <c r="F22" s="1122"/>
      <c r="G22" s="845">
        <v>51017</v>
      </c>
      <c r="H22" s="864">
        <f>MŠ!V55+ZŠ!V69+ŠD!X51+ŠK!X51+SVČ!V59+ZUŠ!V57</f>
        <v>0</v>
      </c>
      <c r="I22" s="868">
        <f>MŠ!AT55+ZŠ!AT69+ŠD!AT51+ŠK!AT51+SVČ!AT59+ZUŠ!AT57</f>
        <v>0</v>
      </c>
      <c r="J22" s="1096" t="str">
        <f>IF(H22=I22,"Nedošlo ke změně hodnot.","Došlo ke změně hodnoty indikátoru. Požádejte o změnu indikátoru v IS KP14+.")</f>
        <v>Nedošlo ke změně hodnot.</v>
      </c>
      <c r="K22" s="1097"/>
      <c r="L22" s="1097"/>
      <c r="M22" s="1098"/>
      <c r="N22" s="423"/>
      <c r="P22" s="1129"/>
      <c r="Q22" s="1120" t="s">
        <v>100</v>
      </c>
      <c r="R22" s="1121"/>
      <c r="S22" s="1121"/>
      <c r="T22" s="1122"/>
      <c r="U22" s="845">
        <v>51017</v>
      </c>
      <c r="V22" s="864">
        <f>MŠ!AT55+ZŠ!AT69+ŠD!AT51+ŠK!AT51+SVČ!AT59+ZUŠ!AT57</f>
        <v>0</v>
      </c>
      <c r="W22" s="1052">
        <f>MŠ!BR55+ZŠ!BR69+ŠD!BQ51+ŠK!BQ51+SVČ!BO59+ZUŠ!BO57</f>
        <v>0</v>
      </c>
      <c r="X22" s="1096" t="str">
        <f>IF(V22=W22,"Nedošlo ke změně hodnot.","Došlo ke změně hodnoty indikátoru. Požádejte o změnu indikátoru v IS KP14+.")</f>
        <v>Nedošlo ke změně hodnot.</v>
      </c>
      <c r="Y22" s="1097"/>
      <c r="Z22" s="1097"/>
      <c r="AA22" s="1098"/>
      <c r="AB22" s="423"/>
    </row>
    <row r="23" spans="2:28" s="420" customFormat="1" ht="56.25" customHeight="1" x14ac:dyDescent="0.25">
      <c r="B23" s="843" t="s">
        <v>19</v>
      </c>
      <c r="C23" s="1123" t="s">
        <v>8</v>
      </c>
      <c r="D23" s="1124"/>
      <c r="E23" s="1124"/>
      <c r="F23" s="1125"/>
      <c r="G23" s="845">
        <v>52510</v>
      </c>
      <c r="H23" s="864">
        <f>MŠ!AA55+ZŠ!AA69+ŠD!AC51+ŠK!AC51+SVČ!AA59+ZUŠ!AA57</f>
        <v>0</v>
      </c>
      <c r="I23" s="868">
        <f>MŠ!AY55+ZŠ!AY69+ŠD!AY51+ŠK!AY51+SVČ!AY59+ZUŠ!AY57</f>
        <v>0</v>
      </c>
      <c r="J23" s="1096" t="str">
        <f>IF(H23=I23,"Nedošlo k přímé změně hodnot. Indikátor je povinný k naplnění - zkontrolujte, zda změnou šablon nedojde ke změně hodnoty indikátoru v žádosti o podporu. Pokud ano, požádejte o změnu indikátoru v IS KP14+.","Vyhodnoťte, zda skutečně došlo ke změně. Hodnota ve vedlejším sloupci je pouze orientační; zvažte počet podpořených konkrétních osob - jedna osoba se započítává jen jednou. Pokud dojde ke změně hodnoty indikátoru, požádejte o změnu indikátoru v IS KP14+.")</f>
        <v>Nedošlo k přímé změně hodnot. Indikátor je povinný k naplnění - zkontrolujte, zda změnou šablon nedojde ke změně hodnoty indikátoru v žádosti o podporu. Pokud ano, požádejte o změnu indikátoru v IS KP14+.</v>
      </c>
      <c r="K23" s="1097"/>
      <c r="L23" s="1097"/>
      <c r="M23" s="1098"/>
      <c r="N23" s="423"/>
      <c r="P23" s="843" t="s">
        <v>19</v>
      </c>
      <c r="Q23" s="1123" t="s">
        <v>8</v>
      </c>
      <c r="R23" s="1124"/>
      <c r="S23" s="1124"/>
      <c r="T23" s="1125"/>
      <c r="U23" s="845">
        <v>52510</v>
      </c>
      <c r="V23" s="864">
        <f>MŠ!AY55+ZŠ!AY69+ŠD!AY51+ŠK!AY51+SVČ!AY59+ZUŠ!AY57</f>
        <v>0</v>
      </c>
      <c r="W23" s="1052">
        <f>MŠ!BW55+ZŠ!BW69+ŠD!BV51+ŠK!BV51+SVČ!BT59+ZUŠ!BT57</f>
        <v>0</v>
      </c>
      <c r="X23" s="1096" t="str">
        <f>IF(V23=W23,"Nedošlo k přímé změně hodnot. Indikátor je povinný k naplnění - zkontrolujte, zda změnou šablon nedojde ke změně hodnoty indikátoru v žádosti o podporu. Pokud ano, požádejte o změnu indikátoru v IS KP14+.","Vyhodnoťte, zda skutečně došlo ke změně. Hodnota ve vedlejším sloupci je pouze orientační; zvažte počet podpořených konkrétních osob - jedna osoba se započítává jen jednou. Pokud dojde ke změně hodnoty indikátoru, požádejte o změnu indikátoru v IS KP14+.")</f>
        <v>Nedošlo k přímé změně hodnot. Indikátor je povinný k naplnění - zkontrolujte, zda změnou šablon nedojde ke změně hodnoty indikátoru v žádosti o podporu. Pokud ano, požádejte o změnu indikátoru v IS KP14+.</v>
      </c>
      <c r="Y23" s="1097"/>
      <c r="Z23" s="1097"/>
      <c r="AA23" s="1098"/>
      <c r="AB23" s="423"/>
    </row>
    <row r="24" spans="2:28" s="420" customFormat="1" ht="56.25" customHeight="1" thickBot="1" x14ac:dyDescent="0.3">
      <c r="B24" s="428" t="s">
        <v>20</v>
      </c>
      <c r="C24" s="1126" t="s">
        <v>3</v>
      </c>
      <c r="D24" s="1127"/>
      <c r="E24" s="1127"/>
      <c r="F24" s="1128"/>
      <c r="G24" s="846">
        <v>60000</v>
      </c>
      <c r="H24" s="866" t="s">
        <v>308</v>
      </c>
      <c r="I24" s="870" t="s">
        <v>308</v>
      </c>
      <c r="J24" s="1117" t="s">
        <v>309</v>
      </c>
      <c r="K24" s="1118"/>
      <c r="L24" s="1118"/>
      <c r="M24" s="1119"/>
      <c r="N24" s="423"/>
      <c r="P24" s="428" t="s">
        <v>20</v>
      </c>
      <c r="Q24" s="1126" t="s">
        <v>3</v>
      </c>
      <c r="R24" s="1127"/>
      <c r="S24" s="1127"/>
      <c r="T24" s="1128"/>
      <c r="U24" s="846">
        <v>60000</v>
      </c>
      <c r="V24" s="866" t="s">
        <v>308</v>
      </c>
      <c r="W24" s="870" t="s">
        <v>308</v>
      </c>
      <c r="X24" s="1117" t="s">
        <v>309</v>
      </c>
      <c r="Y24" s="1118"/>
      <c r="Z24" s="1118"/>
      <c r="AA24" s="1119"/>
      <c r="AB24" s="423"/>
    </row>
    <row r="25" spans="2:28" ht="79.5" customHeight="1" thickBot="1" x14ac:dyDescent="0.3">
      <c r="B25" s="1114" t="s">
        <v>307</v>
      </c>
      <c r="C25" s="1115"/>
      <c r="D25" s="1115"/>
      <c r="E25" s="1115"/>
      <c r="F25" s="1115"/>
      <c r="G25" s="1115"/>
      <c r="H25" s="1115"/>
      <c r="I25" s="1115"/>
      <c r="J25" s="1115"/>
      <c r="K25" s="1115"/>
      <c r="L25" s="1115"/>
      <c r="M25" s="1116"/>
      <c r="P25" s="1114" t="s">
        <v>307</v>
      </c>
      <c r="Q25" s="1115"/>
      <c r="R25" s="1115"/>
      <c r="S25" s="1115"/>
      <c r="T25" s="1115"/>
      <c r="U25" s="1115"/>
      <c r="V25" s="1115"/>
      <c r="W25" s="1115"/>
      <c r="X25" s="1115"/>
      <c r="Y25" s="1115"/>
      <c r="Z25" s="1115"/>
      <c r="AA25" s="1116"/>
    </row>
  </sheetData>
  <sheetProtection algorithmName="SHA-512" hashValue="fuUZac3O1tx+TG9Up3SxnS5ldAVV/iRx6tqkf7g7Nv7AqCU+Hec2d6nSzo33GV6FXoSmQZQabjPzx8wYU2RS9g==" saltValue="glNfrK1+4IxeXjoSmVqtaA==" spinCount="100000" sheet="1" objects="1" scenarios="1"/>
  <mergeCells count="66">
    <mergeCell ref="W11:AA11"/>
    <mergeCell ref="I11:M11"/>
    <mergeCell ref="Q22:T22"/>
    <mergeCell ref="X22:AA22"/>
    <mergeCell ref="Q23:T23"/>
    <mergeCell ref="X23:AA23"/>
    <mergeCell ref="Q16:T16"/>
    <mergeCell ref="X16:AA16"/>
    <mergeCell ref="Q17:T17"/>
    <mergeCell ref="X17:AA17"/>
    <mergeCell ref="Q18:T18"/>
    <mergeCell ref="X18:AA18"/>
    <mergeCell ref="Q24:T24"/>
    <mergeCell ref="X24:AA24"/>
    <mergeCell ref="Q19:T19"/>
    <mergeCell ref="X19:AA19"/>
    <mergeCell ref="Q20:T20"/>
    <mergeCell ref="X20:AA20"/>
    <mergeCell ref="Q21:T21"/>
    <mergeCell ref="X21:AA21"/>
    <mergeCell ref="B2:M2"/>
    <mergeCell ref="P4:AA4"/>
    <mergeCell ref="P5:R5"/>
    <mergeCell ref="P2:AA2"/>
    <mergeCell ref="P25:AA25"/>
    <mergeCell ref="P16:P22"/>
    <mergeCell ref="T11:V11"/>
    <mergeCell ref="P14:AA14"/>
    <mergeCell ref="Q15:T15"/>
    <mergeCell ref="X15:AA15"/>
    <mergeCell ref="P6:R6"/>
    <mergeCell ref="P7:R7"/>
    <mergeCell ref="P8:R8"/>
    <mergeCell ref="P9:R9"/>
    <mergeCell ref="P10:R10"/>
    <mergeCell ref="F11:H11"/>
    <mergeCell ref="B25:M25"/>
    <mergeCell ref="J24:M24"/>
    <mergeCell ref="J23:M23"/>
    <mergeCell ref="J22:M22"/>
    <mergeCell ref="J21:M21"/>
    <mergeCell ref="C22:F22"/>
    <mergeCell ref="C23:F23"/>
    <mergeCell ref="C24:F24"/>
    <mergeCell ref="B16:B22"/>
    <mergeCell ref="C16:F16"/>
    <mergeCell ref="C20:F20"/>
    <mergeCell ref="C21:F21"/>
    <mergeCell ref="C17:F17"/>
    <mergeCell ref="C19:F19"/>
    <mergeCell ref="C18:F18"/>
    <mergeCell ref="B4:M4"/>
    <mergeCell ref="J15:M15"/>
    <mergeCell ref="J20:M20"/>
    <mergeCell ref="J19:M19"/>
    <mergeCell ref="J18:M18"/>
    <mergeCell ref="J17:M17"/>
    <mergeCell ref="J16:M16"/>
    <mergeCell ref="B5:D5"/>
    <mergeCell ref="B14:M14"/>
    <mergeCell ref="B10:D10"/>
    <mergeCell ref="B9:D9"/>
    <mergeCell ref="B8:D8"/>
    <mergeCell ref="B7:D7"/>
    <mergeCell ref="B6:D6"/>
    <mergeCell ref="C15:F15"/>
  </mergeCells>
  <conditionalFormatting sqref="N10">
    <cfRule type="containsText" dxfId="99" priority="3" operator="containsText" text="není">
      <formula>NOT(ISERROR(SEARCH("není",N10)))</formula>
    </cfRule>
  </conditionalFormatting>
  <conditionalFormatting sqref="U6:AA10 G6:M10">
    <cfRule type="cellIs" dxfId="98" priority="2" operator="lessThan">
      <formula>0</formula>
    </cfRule>
  </conditionalFormatting>
  <conditionalFormatting sqref="AB6:AB10">
    <cfRule type="containsText" dxfId="97" priority="1" operator="containsText" text="není">
      <formula>NOT(ISERROR(SEARCH("není",AB6)))</formula>
    </cfRule>
  </conditionalFormatting>
  <pageMargins left="0.31496062992125984" right="0.31496062992125984" top="0.59055118110236227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B1:BX59"/>
  <sheetViews>
    <sheetView topLeftCell="L1" zoomScaleNormal="100" workbookViewId="0">
      <selection activeCell="AH54" sqref="AH54"/>
    </sheetView>
  </sheetViews>
  <sheetFormatPr defaultColWidth="9.140625" defaultRowHeight="14.25" x14ac:dyDescent="0.25"/>
  <cols>
    <col min="1" max="1" width="1.7109375" style="4" customWidth="1"/>
    <col min="2" max="2" width="7.28515625" style="8" customWidth="1"/>
    <col min="3" max="3" width="5.28515625" style="5" hidden="1" customWidth="1"/>
    <col min="4" max="4" width="17.140625" style="5" customWidth="1"/>
    <col min="5" max="5" width="11.5703125" style="5" customWidth="1"/>
    <col min="6" max="6" width="17.140625" style="5" customWidth="1"/>
    <col min="7" max="7" width="4.7109375" style="5" customWidth="1"/>
    <col min="8" max="8" width="17.140625" style="5" customWidth="1"/>
    <col min="9" max="9" width="16.5703125" style="5" customWidth="1"/>
    <col min="10" max="10" width="23.140625" style="5" customWidth="1"/>
    <col min="11" max="11" width="19" style="4" customWidth="1"/>
    <col min="12" max="12" width="19" style="5" customWidth="1"/>
    <col min="13" max="13" width="13.42578125" style="17" hidden="1" customWidth="1"/>
    <col min="14" max="14" width="19" style="6" customWidth="1"/>
    <col min="15" max="15" width="2.85546875" style="17" hidden="1" customWidth="1"/>
    <col min="16" max="16" width="6.5703125" style="5" hidden="1" customWidth="1"/>
    <col min="17" max="17" width="6.42578125" style="5" hidden="1" customWidth="1"/>
    <col min="18" max="19" width="6.85546875" style="5" hidden="1" customWidth="1"/>
    <col min="20" max="20" width="6.42578125" style="5" hidden="1" customWidth="1"/>
    <col min="21" max="21" width="6.85546875" style="5" hidden="1" customWidth="1"/>
    <col min="22" max="22" width="6.42578125" style="5" hidden="1" customWidth="1"/>
    <col min="23" max="23" width="7.85546875" style="5" hidden="1" customWidth="1"/>
    <col min="24" max="24" width="6.42578125" style="5" hidden="1" customWidth="1"/>
    <col min="25" max="25" width="6.7109375" style="5" hidden="1" customWidth="1"/>
    <col min="26" max="26" width="6.28515625" style="5" hidden="1" customWidth="1"/>
    <col min="27" max="27" width="6.5703125" style="5" hidden="1" customWidth="1"/>
    <col min="28" max="28" width="7.42578125" style="5" hidden="1" customWidth="1"/>
    <col min="29" max="31" width="9.140625" style="4" hidden="1" customWidth="1"/>
    <col min="32" max="32" width="14" style="4" customWidth="1"/>
    <col min="33" max="34" width="19" style="4" customWidth="1"/>
    <col min="35" max="35" width="13.42578125" style="4" hidden="1" customWidth="1"/>
    <col min="36" max="36" width="19" style="4" customWidth="1"/>
    <col min="37" max="37" width="14.7109375" style="4" customWidth="1"/>
    <col min="38" max="38" width="19" style="4" customWidth="1"/>
    <col min="39" max="39" width="2.85546875" style="4" hidden="1" customWidth="1"/>
    <col min="40" max="40" width="6.5703125" style="4" hidden="1" customWidth="1"/>
    <col min="41" max="41" width="6.42578125" style="4" hidden="1" customWidth="1"/>
    <col min="42" max="43" width="6.85546875" style="4" hidden="1" customWidth="1"/>
    <col min="44" max="44" width="6.42578125" style="4" hidden="1" customWidth="1"/>
    <col min="45" max="45" width="6.85546875" style="4" hidden="1" customWidth="1"/>
    <col min="46" max="46" width="6.42578125" style="4" hidden="1" customWidth="1"/>
    <col min="47" max="47" width="7.85546875" style="4" hidden="1" customWidth="1"/>
    <col min="48" max="48" width="6.42578125" style="4" hidden="1" customWidth="1"/>
    <col min="49" max="49" width="6.7109375" style="4" hidden="1" customWidth="1"/>
    <col min="50" max="50" width="6.28515625" style="4" hidden="1" customWidth="1"/>
    <col min="51" max="51" width="6.5703125" style="4" hidden="1" customWidth="1"/>
    <col min="52" max="52" width="7.42578125" style="4" hidden="1" customWidth="1"/>
    <col min="53" max="55" width="9.140625" style="4" hidden="1" customWidth="1"/>
    <col min="56" max="56" width="14" style="4" customWidth="1"/>
    <col min="57" max="58" width="19" style="4" customWidth="1"/>
    <col min="59" max="59" width="13.42578125" style="4" hidden="1" customWidth="1"/>
    <col min="60" max="62" width="19" style="4" customWidth="1"/>
    <col min="63" max="76" width="9.140625" style="4" hidden="1" customWidth="1"/>
    <col min="77" max="16384" width="9.140625" style="4"/>
  </cols>
  <sheetData>
    <row r="1" spans="2:76" ht="15" x14ac:dyDescent="0.25">
      <c r="B1" s="78" t="s">
        <v>50</v>
      </c>
      <c r="C1" s="4"/>
      <c r="D1" s="4"/>
      <c r="E1" s="4"/>
      <c r="F1" s="4"/>
      <c r="P1" s="5" t="s">
        <v>262</v>
      </c>
    </row>
    <row r="2" spans="2:76" ht="33.75" customHeight="1" x14ac:dyDescent="0.25">
      <c r="B2" s="78"/>
      <c r="C2" s="4"/>
      <c r="D2" s="705"/>
      <c r="E2" s="706"/>
      <c r="F2" s="1167" t="s">
        <v>319</v>
      </c>
      <c r="G2" s="1167"/>
      <c r="H2" s="710" t="s">
        <v>281</v>
      </c>
      <c r="I2" s="710" t="s">
        <v>282</v>
      </c>
      <c r="J2" s="710" t="s">
        <v>283</v>
      </c>
      <c r="K2" s="1165" t="s">
        <v>284</v>
      </c>
      <c r="L2" s="1165"/>
      <c r="M2" s="1165"/>
      <c r="N2" s="1165"/>
      <c r="O2" s="1165"/>
      <c r="P2" s="1165"/>
      <c r="Q2" s="1165"/>
      <c r="R2" s="1165"/>
      <c r="S2" s="1165"/>
      <c r="T2" s="1165"/>
      <c r="U2" s="1165"/>
      <c r="V2" s="1165"/>
      <c r="W2" s="1165"/>
      <c r="X2" s="1165"/>
      <c r="Y2" s="1165"/>
      <c r="Z2" s="1165"/>
      <c r="AA2" s="1165"/>
      <c r="AB2" s="1165"/>
      <c r="AC2" s="1165"/>
      <c r="AD2" s="1165"/>
      <c r="AE2" s="1165"/>
      <c r="AF2" s="1165"/>
      <c r="AG2" s="1165"/>
      <c r="AH2" s="1165"/>
      <c r="AI2" s="1165"/>
      <c r="AJ2" s="1165"/>
      <c r="BE2" s="967" t="s">
        <v>320</v>
      </c>
      <c r="BF2" s="962" t="s">
        <v>282</v>
      </c>
      <c r="BH2" s="962" t="s">
        <v>323</v>
      </c>
      <c r="BI2" s="970" t="s">
        <v>326</v>
      </c>
      <c r="BJ2" s="973" t="s">
        <v>284</v>
      </c>
      <c r="BK2" s="973"/>
      <c r="BL2" s="973"/>
      <c r="BM2" s="973"/>
      <c r="BN2" s="973"/>
      <c r="BO2" s="973"/>
      <c r="BP2" s="973"/>
      <c r="BQ2" s="973"/>
      <c r="BR2" s="973"/>
      <c r="BS2" s="973"/>
      <c r="BT2" s="973"/>
      <c r="BU2" s="973"/>
      <c r="BV2" s="973"/>
      <c r="BW2" s="973"/>
      <c r="BX2" s="973"/>
    </row>
    <row r="3" spans="2:76" ht="21" customHeight="1" x14ac:dyDescent="0.25">
      <c r="B3" s="78"/>
      <c r="C3" s="4"/>
      <c r="D3" s="707"/>
      <c r="E3" s="707"/>
      <c r="F3" s="1169" t="s">
        <v>285</v>
      </c>
      <c r="G3" s="1169"/>
      <c r="H3" s="908">
        <f>N54</f>
        <v>0</v>
      </c>
      <c r="I3" s="908">
        <f>AJ54</f>
        <v>0</v>
      </c>
      <c r="J3" s="909">
        <f>H3-I3</f>
        <v>0</v>
      </c>
      <c r="K3" s="1164" t="str">
        <f>IF(J3&gt;=0,"OK","nelze navýšit dotaci subjektu")</f>
        <v>OK</v>
      </c>
      <c r="L3" s="1164"/>
      <c r="M3" s="1164"/>
      <c r="N3" s="1164"/>
      <c r="O3" s="1164"/>
      <c r="P3" s="1164"/>
      <c r="Q3" s="1164"/>
      <c r="R3" s="1164"/>
      <c r="S3" s="1164"/>
      <c r="T3" s="1164"/>
      <c r="U3" s="1164"/>
      <c r="V3" s="1164"/>
      <c r="W3" s="1164"/>
      <c r="X3" s="1164"/>
      <c r="Y3" s="1164"/>
      <c r="Z3" s="1164"/>
      <c r="AA3" s="1164"/>
      <c r="AB3" s="1164"/>
      <c r="AC3" s="1164"/>
      <c r="AD3" s="1164"/>
      <c r="AE3" s="1164"/>
      <c r="AF3" s="1164"/>
      <c r="AG3" s="1164"/>
      <c r="AH3" s="1164"/>
      <c r="AI3" s="1164"/>
      <c r="AJ3" s="1164"/>
      <c r="BE3" s="968" t="s">
        <v>285</v>
      </c>
      <c r="BF3" s="908">
        <f>BH54</f>
        <v>0</v>
      </c>
      <c r="BH3" s="908">
        <f>BF3-I3</f>
        <v>0</v>
      </c>
      <c r="BI3" s="971">
        <f>H3-BF3</f>
        <v>0</v>
      </c>
      <c r="BJ3" s="974" t="str">
        <f>IF(BI3&gt;=0,"OK","nelze navýšit dotaci subjektu")</f>
        <v>OK</v>
      </c>
      <c r="BK3" s="974"/>
      <c r="BL3" s="974"/>
      <c r="BM3" s="974"/>
      <c r="BN3" s="974"/>
      <c r="BO3" s="974"/>
      <c r="BP3" s="974"/>
      <c r="BQ3" s="974"/>
      <c r="BR3" s="974"/>
      <c r="BS3" s="974"/>
      <c r="BT3" s="974"/>
      <c r="BU3" s="974"/>
      <c r="BV3" s="974"/>
      <c r="BW3" s="974"/>
      <c r="BX3" s="974"/>
    </row>
    <row r="4" spans="2:76" ht="21" customHeight="1" x14ac:dyDescent="0.25">
      <c r="B4" s="78"/>
      <c r="C4" s="4"/>
      <c r="D4" s="707"/>
      <c r="E4" s="707"/>
      <c r="F4" s="1167" t="s">
        <v>287</v>
      </c>
      <c r="G4" s="1167"/>
      <c r="H4" s="708">
        <f>SUMIFS(N17:N53,$C17:$C53,"1.1")</f>
        <v>0</v>
      </c>
      <c r="I4" s="708">
        <f>SUMIFS(AJ17:AJ53,$C17:$C53,"1.1")</f>
        <v>0</v>
      </c>
      <c r="J4" s="709">
        <f t="shared" ref="J4:J7" si="0">H4-I4</f>
        <v>0</v>
      </c>
      <c r="K4" s="1164" t="str">
        <f>IF(Souhrn!G7&lt;0,CONCATENATE("je překročena celková částka SC za všechny subjekty (navýšeno u: ",IF(Souhrn!H7&lt;&gt;0,"MŠ - ",""),IF(Souhrn!I7&lt;&gt;0,"ZŠ - ",""),IF(Souhrn!J7&lt;&gt;0,"ŠD - ",""),IF(Souhrn!K7&lt;&gt;0,"ŠK - ",""),IF(Souhrn!L7&lt;&gt;0,"SVČ - ",""),IF(Souhrn!M7&lt;&gt;0,"ZUŠ - ",""),")"),"OK")</f>
        <v>OK</v>
      </c>
      <c r="L4" s="1164"/>
      <c r="M4" s="1164"/>
      <c r="N4" s="1164"/>
      <c r="O4" s="1164"/>
      <c r="P4" s="1164"/>
      <c r="Q4" s="1164"/>
      <c r="R4" s="1164"/>
      <c r="S4" s="1164"/>
      <c r="T4" s="1164"/>
      <c r="U4" s="1164"/>
      <c r="V4" s="1164"/>
      <c r="W4" s="1164"/>
      <c r="X4" s="1164"/>
      <c r="Y4" s="1164"/>
      <c r="Z4" s="1164"/>
      <c r="AA4" s="1164"/>
      <c r="AB4" s="1164"/>
      <c r="AC4" s="1164"/>
      <c r="AD4" s="1164"/>
      <c r="AE4" s="1164"/>
      <c r="AF4" s="1164"/>
      <c r="AG4" s="1164"/>
      <c r="AH4" s="1164"/>
      <c r="AI4" s="1164"/>
      <c r="AJ4" s="1164"/>
      <c r="BE4" s="967" t="s">
        <v>287</v>
      </c>
      <c r="BF4" s="708">
        <f>SUMIFS(BH17:BH53,$C17:$C53,"1.1")</f>
        <v>0</v>
      </c>
      <c r="BH4" s="708">
        <f>BF4-I4</f>
        <v>0</v>
      </c>
      <c r="BI4" s="972">
        <f>H4-BF4</f>
        <v>0</v>
      </c>
      <c r="BJ4" s="974" t="str">
        <f>IF(Souhrn!U7&lt;0,CONCATENATE("je překročena celková částka SC za všechny subjekty (navýšeno u: ",IF(Souhrn!V7&lt;&gt;0,"MŠ - ",""),IF(Souhrn!W7&lt;&gt;0,"ZŠ - ",""),IF(Souhrn!X7&lt;&gt;0,"ŠD - ",""),IF(Souhrn!Y7&lt;&gt;0,"ŠK - ",""),IF(Souhrn!Z7&lt;&gt;0,"SVČ - ",""),IF(Souhrn!AA7&lt;&gt;0,"ZUŠ - ",""),")"),"OK")</f>
        <v>OK</v>
      </c>
      <c r="BK4" s="974"/>
      <c r="BL4" s="974"/>
      <c r="BM4" s="974"/>
      <c r="BN4" s="974"/>
      <c r="BO4" s="974"/>
      <c r="BP4" s="974"/>
      <c r="BQ4" s="974"/>
      <c r="BR4" s="974"/>
      <c r="BS4" s="974"/>
      <c r="BT4" s="974"/>
      <c r="BU4" s="974"/>
      <c r="BV4" s="974"/>
      <c r="BW4" s="974"/>
      <c r="BX4" s="974"/>
    </row>
    <row r="5" spans="2:76" ht="21" customHeight="1" x14ac:dyDescent="0.25">
      <c r="B5" s="78"/>
      <c r="C5" s="4"/>
      <c r="D5" s="707"/>
      <c r="E5" s="707"/>
      <c r="F5" s="1168" t="s">
        <v>288</v>
      </c>
      <c r="G5" s="1168"/>
      <c r="H5" s="910">
        <f>SUMIFS(N17:N53,$C17:$C53,"1.2")</f>
        <v>0</v>
      </c>
      <c r="I5" s="910">
        <f>SUMIFS(AJ17:AJ53,$C17:$C53,"1.2")</f>
        <v>0</v>
      </c>
      <c r="J5" s="911">
        <f t="shared" si="0"/>
        <v>0</v>
      </c>
      <c r="K5" s="1166" t="str">
        <f>IF(Souhrn!G8&lt;0,CONCATENATE("je překročena celková částka SC za všechny subjekty (navýšeno u: ",IF(Souhrn!H8&lt;&gt;0,"MŠ - ",""),IF(Souhrn!I8&lt;&gt;0,"ZŠ - ",""),IF(Souhrn!J8&lt;&gt;0,"ŠD - ",""),IF(Souhrn!K8&lt;&gt;0,"ŠK - ",""),IF(Souhrn!L8&lt;&gt;0,"SVČ - ",""),IF(Souhrn!M8&lt;&gt;0,"ZUŠ - ",""),")"),"OK")</f>
        <v>OK</v>
      </c>
      <c r="L5" s="1166"/>
      <c r="M5" s="1166"/>
      <c r="N5" s="1166"/>
      <c r="O5" s="1166"/>
      <c r="P5" s="1166"/>
      <c r="Q5" s="1166"/>
      <c r="R5" s="1166"/>
      <c r="S5" s="1166"/>
      <c r="T5" s="1166"/>
      <c r="U5" s="1166"/>
      <c r="V5" s="1166"/>
      <c r="W5" s="1166"/>
      <c r="X5" s="1166"/>
      <c r="Y5" s="1166"/>
      <c r="Z5" s="1166"/>
      <c r="AA5" s="1166"/>
      <c r="AB5" s="1166"/>
      <c r="AC5" s="1166"/>
      <c r="AD5" s="1166"/>
      <c r="AE5" s="1166"/>
      <c r="AF5" s="1166"/>
      <c r="AG5" s="1166"/>
      <c r="AH5" s="1166"/>
      <c r="AI5" s="1166"/>
      <c r="AJ5" s="1166"/>
      <c r="BE5" s="969" t="s">
        <v>288</v>
      </c>
      <c r="BF5" s="910">
        <f>SUMIFS(BH17:BH53,$C17:$C53,"1.2")</f>
        <v>0</v>
      </c>
      <c r="BH5" s="910">
        <f t="shared" ref="BH5:BH7" si="1">BF5-I5</f>
        <v>0</v>
      </c>
      <c r="BI5" s="911">
        <f t="shared" ref="BI5:BI7" si="2">H5-BF5</f>
        <v>0</v>
      </c>
      <c r="BJ5" s="975" t="str">
        <f>IF(Souhrn!U8&lt;0,CONCATENATE("je překročena celková částka SC za všechny subjekty (navýšeno u: ",IF(Souhrn!V8&lt;&gt;0,"MŠ - ",""),IF(Souhrn!W8&lt;&gt;0,"ZŠ - ",""),IF(Souhrn!X8&lt;&gt;0,"ŠD - ",""),IF(Souhrn!Y8&lt;&gt;0,"ŠK - ",""),IF(Souhrn!Z8&lt;&gt;0,"SVČ - ",""),IF(Souhrn!AA8&lt;&gt;0,"ZUŠ - ",""),")"),"OK")</f>
        <v>OK</v>
      </c>
      <c r="BK5" s="975"/>
      <c r="BL5" s="975"/>
      <c r="BM5" s="975"/>
      <c r="BN5" s="975"/>
      <c r="BO5" s="975"/>
      <c r="BP5" s="975"/>
      <c r="BQ5" s="975"/>
      <c r="BR5" s="975"/>
      <c r="BS5" s="975"/>
      <c r="BT5" s="975"/>
      <c r="BU5" s="975"/>
      <c r="BV5" s="975"/>
      <c r="BW5" s="975"/>
      <c r="BX5" s="975"/>
    </row>
    <row r="6" spans="2:76" ht="21" customHeight="1" x14ac:dyDescent="0.25">
      <c r="B6" s="78"/>
      <c r="C6" s="4"/>
      <c r="D6" s="707"/>
      <c r="E6" s="707"/>
      <c r="F6" s="1167" t="s">
        <v>289</v>
      </c>
      <c r="G6" s="1167"/>
      <c r="H6" s="708">
        <f>SUMIFS(N17:N53,$C17:$C53,"1.5")</f>
        <v>0</v>
      </c>
      <c r="I6" s="708">
        <f>SUMIFS(AJ17:AJ53,$C17:$C53,"1.5")</f>
        <v>0</v>
      </c>
      <c r="J6" s="709">
        <f t="shared" si="0"/>
        <v>0</v>
      </c>
      <c r="K6" s="1164" t="str">
        <f>IF(Souhrn!G9&lt;0,CONCATENATE("je překročena celková částka SC za všechny subjekty (navýšeno u: ",IF(Souhrn!H9&lt;&gt;0,"MŠ - ",""),IF(Souhrn!I9&lt;&gt;0,"ZŠ - ",""),IF(Souhrn!J9&lt;&gt;0,"ŠD - ",""),IF(Souhrn!K9&lt;&gt;0,"ŠK - ",""),IF(Souhrn!L9&lt;&gt;0,"SVČ - ",""),IF(Souhrn!M9&lt;&gt;0,"ZUŠ - ",""),")"),"OK")</f>
        <v>OK</v>
      </c>
      <c r="L6" s="1164"/>
      <c r="M6" s="1164"/>
      <c r="N6" s="1164"/>
      <c r="O6" s="1164"/>
      <c r="P6" s="1164"/>
      <c r="Q6" s="1164"/>
      <c r="R6" s="1164"/>
      <c r="S6" s="1164"/>
      <c r="T6" s="1164"/>
      <c r="U6" s="1164"/>
      <c r="V6" s="1164"/>
      <c r="W6" s="1164"/>
      <c r="X6" s="1164"/>
      <c r="Y6" s="1164"/>
      <c r="Z6" s="1164"/>
      <c r="AA6" s="1164"/>
      <c r="AB6" s="1164"/>
      <c r="AC6" s="1164"/>
      <c r="AD6" s="1164"/>
      <c r="AE6" s="1164"/>
      <c r="AF6" s="1164"/>
      <c r="AG6" s="1164"/>
      <c r="AH6" s="1164"/>
      <c r="AI6" s="1164"/>
      <c r="AJ6" s="1164"/>
      <c r="BE6" s="967" t="s">
        <v>289</v>
      </c>
      <c r="BF6" s="708">
        <f>SUMIFS(BH17:BH53,$C17:$C53,"1.5")</f>
        <v>0</v>
      </c>
      <c r="BH6" s="708">
        <f t="shared" si="1"/>
        <v>0</v>
      </c>
      <c r="BI6" s="972">
        <f t="shared" si="2"/>
        <v>0</v>
      </c>
      <c r="BJ6" s="974" t="str">
        <f>IF(Souhrn!U9&lt;0,CONCATENATE("je překročena celková částka SC za všechny subjekty (navýšeno u: ",IF(Souhrn!V9&lt;&gt;0,"MŠ - ",""),IF(Souhrn!W9&lt;&gt;0,"ZŠ - ",""),IF(Souhrn!X9&lt;&gt;0,"ŠD - ",""),IF(Souhrn!Y9&lt;&gt;0,"ŠK - ",""),IF(Souhrn!Z9&lt;&gt;0,"SVČ - ",""),IF(Souhrn!AA9&lt;&gt;0,"ZUŠ - ",""),")"),"OK")</f>
        <v>OK</v>
      </c>
      <c r="BK6" s="974"/>
      <c r="BL6" s="974"/>
      <c r="BM6" s="974"/>
      <c r="BN6" s="974"/>
      <c r="BO6" s="974"/>
      <c r="BP6" s="974"/>
      <c r="BQ6" s="974"/>
      <c r="BR6" s="974"/>
      <c r="BS6" s="974"/>
      <c r="BT6" s="974"/>
      <c r="BU6" s="974"/>
      <c r="BV6" s="974"/>
      <c r="BW6" s="974"/>
      <c r="BX6" s="974"/>
    </row>
    <row r="7" spans="2:76" ht="24" customHeight="1" x14ac:dyDescent="0.25">
      <c r="B7" s="78"/>
      <c r="C7" s="4"/>
      <c r="D7" s="707"/>
      <c r="E7" s="707"/>
      <c r="F7" s="1167" t="s">
        <v>290</v>
      </c>
      <c r="G7" s="1167"/>
      <c r="H7" s="708">
        <f>SUMIFS(N17:N53,$C17:$C53,"3.1")</f>
        <v>0</v>
      </c>
      <c r="I7" s="708">
        <f>SUMIFS(AJ17:AJ53,$C17:$C53,"3.1")</f>
        <v>0</v>
      </c>
      <c r="J7" s="709">
        <f t="shared" si="0"/>
        <v>0</v>
      </c>
      <c r="K7" s="1164" t="str">
        <f>IF(Souhrn!G10&lt;0,CONCATENATE("je překročena celková částka SC za všechny subjekty (navýšeno u: ",IF(Souhrn!H10&lt;&gt;0,"MŠ - ",""),IF(Souhrn!I10&lt;&gt;0,"ZŠ - ",""),IF(Souhrn!J10&lt;&gt;0,"ŠD - ",""),IF(Souhrn!K10&lt;&gt;0,"ŠK - ",""),IF(Souhrn!L10&lt;&gt;0,"SVČ - ",""),IF(Souhrn!M10&lt;&gt;0,"ZUŠ - ",""),")"),"OK")</f>
        <v>OK</v>
      </c>
      <c r="L7" s="1164"/>
      <c r="M7" s="1164"/>
      <c r="N7" s="1164"/>
      <c r="O7" s="1164"/>
      <c r="P7" s="1164"/>
      <c r="Q7" s="1164"/>
      <c r="R7" s="1164"/>
      <c r="S7" s="1164"/>
      <c r="T7" s="1164"/>
      <c r="U7" s="1164"/>
      <c r="V7" s="1164"/>
      <c r="W7" s="1164"/>
      <c r="X7" s="1164"/>
      <c r="Y7" s="1164"/>
      <c r="Z7" s="1164"/>
      <c r="AA7" s="1164"/>
      <c r="AB7" s="1164"/>
      <c r="AC7" s="1164"/>
      <c r="AD7" s="1164"/>
      <c r="AE7" s="1164"/>
      <c r="AF7" s="1164"/>
      <c r="AG7" s="1164"/>
      <c r="AH7" s="1164"/>
      <c r="AI7" s="1164"/>
      <c r="AJ7" s="1164"/>
      <c r="BE7" s="967" t="s">
        <v>290</v>
      </c>
      <c r="BF7" s="708">
        <f>SUMIFS(BH17:BH53,$C17:$C53,"3.1")</f>
        <v>0</v>
      </c>
      <c r="BH7" s="708">
        <f t="shared" si="1"/>
        <v>0</v>
      </c>
      <c r="BI7" s="972">
        <f t="shared" si="2"/>
        <v>0</v>
      </c>
      <c r="BJ7" s="974" t="str">
        <f>IF(Souhrn!U10&lt;0,CONCATENATE("je překročena celková částka SC za všechny subjekty (navýšeno u: ",IF(Souhrn!V10&lt;&gt;0,"MŠ - ",""),IF(Souhrn!W10&lt;&gt;0,"ZŠ - ",""),IF(Souhrn!X10&lt;&gt;0,"ŠD - ",""),IF(Souhrn!Y10&lt;&gt;0,"ŠK - ",""),IF(Souhrn!Z10&lt;&gt;0,"SVČ - ",""),IF(Souhrn!AA10&lt;&gt;0,"ZUŠ - ",""),")"),"OK")</f>
        <v>OK</v>
      </c>
      <c r="BK7" s="975"/>
      <c r="BL7" s="975"/>
      <c r="BM7" s="975"/>
      <c r="BN7" s="975"/>
      <c r="BO7" s="975"/>
      <c r="BP7" s="975"/>
      <c r="BQ7" s="975"/>
      <c r="BR7" s="975"/>
      <c r="BS7" s="975"/>
      <c r="BT7" s="975"/>
      <c r="BU7" s="975"/>
      <c r="BV7" s="975"/>
      <c r="BW7" s="975"/>
      <c r="BX7" s="975"/>
    </row>
    <row r="8" spans="2:76" ht="24" customHeight="1" x14ac:dyDescent="0.25">
      <c r="B8" s="78"/>
      <c r="C8" s="4"/>
      <c r="D8" s="707"/>
      <c r="E8" s="707"/>
      <c r="F8" s="960"/>
      <c r="G8" s="960"/>
      <c r="H8" s="910"/>
      <c r="I8" s="910"/>
      <c r="J8" s="911"/>
      <c r="K8" s="961"/>
      <c r="L8" s="961"/>
      <c r="M8" s="961"/>
      <c r="N8" s="961"/>
      <c r="O8" s="961"/>
      <c r="P8" s="961"/>
      <c r="Q8" s="961"/>
      <c r="R8" s="961"/>
      <c r="S8" s="961"/>
      <c r="T8" s="961"/>
      <c r="U8" s="961"/>
      <c r="V8" s="961"/>
      <c r="W8" s="961"/>
      <c r="X8" s="961"/>
      <c r="Y8" s="961"/>
      <c r="Z8" s="961"/>
      <c r="AA8" s="961"/>
      <c r="AB8" s="961"/>
      <c r="AC8" s="961"/>
      <c r="AD8" s="961"/>
      <c r="AE8" s="961"/>
      <c r="AF8" s="961"/>
      <c r="AG8" s="961"/>
      <c r="AH8" s="961"/>
      <c r="AI8" s="961"/>
      <c r="AJ8" s="961"/>
    </row>
    <row r="9" spans="2:76" ht="24" customHeight="1" x14ac:dyDescent="0.25">
      <c r="B9" s="1144"/>
      <c r="C9" s="1144"/>
      <c r="D9" s="1144"/>
      <c r="E9" s="1144"/>
      <c r="F9" s="1144"/>
      <c r="G9" s="1144"/>
      <c r="H9" s="1144"/>
      <c r="I9" s="1144"/>
      <c r="J9" s="1144"/>
      <c r="K9" s="1144"/>
      <c r="L9" s="1144"/>
      <c r="M9" s="1144"/>
      <c r="N9" s="1144"/>
      <c r="O9" s="947"/>
      <c r="P9" s="947"/>
      <c r="Q9" s="947"/>
      <c r="R9" s="947"/>
      <c r="S9" s="947"/>
      <c r="T9" s="947"/>
      <c r="U9" s="947"/>
      <c r="V9" s="947"/>
      <c r="W9" s="947"/>
      <c r="X9" s="947"/>
      <c r="Y9" s="947"/>
      <c r="Z9" s="947"/>
      <c r="AA9" s="947"/>
      <c r="AB9" s="947"/>
      <c r="AC9" s="947"/>
      <c r="AD9" s="947"/>
      <c r="AE9" s="947"/>
      <c r="AF9" s="947"/>
      <c r="AG9" s="1190" t="s">
        <v>319</v>
      </c>
      <c r="AH9" s="1191"/>
      <c r="AI9" s="1191"/>
      <c r="AJ9" s="1191"/>
      <c r="AK9" s="1191"/>
      <c r="AL9" s="1192"/>
      <c r="AM9" s="963"/>
      <c r="AN9" s="963"/>
      <c r="AO9" s="963"/>
      <c r="AP9" s="963"/>
      <c r="AQ9" s="963"/>
      <c r="AR9" s="963"/>
      <c r="AS9" s="963"/>
      <c r="AT9" s="963"/>
      <c r="AU9" s="963"/>
      <c r="AV9" s="963"/>
      <c r="AW9" s="963"/>
      <c r="AX9" s="963"/>
      <c r="AY9" s="963"/>
      <c r="AZ9" s="963"/>
      <c r="BE9" s="1190" t="s">
        <v>320</v>
      </c>
      <c r="BF9" s="1191"/>
      <c r="BG9" s="1191"/>
      <c r="BH9" s="1191"/>
      <c r="BI9" s="1191"/>
      <c r="BJ9" s="1192"/>
      <c r="BK9" s="963"/>
      <c r="BL9" s="963"/>
      <c r="BM9" s="963"/>
      <c r="BN9" s="963"/>
      <c r="BO9" s="963"/>
      <c r="BP9" s="963"/>
      <c r="BQ9" s="963"/>
      <c r="BR9" s="963"/>
      <c r="BS9" s="963"/>
      <c r="BT9" s="963"/>
      <c r="BU9" s="963"/>
      <c r="BV9" s="963"/>
      <c r="BW9" s="963"/>
      <c r="BX9" s="963"/>
    </row>
    <row r="10" spans="2:76" ht="24" customHeight="1" thickBot="1" x14ac:dyDescent="0.3">
      <c r="B10" s="78"/>
      <c r="C10" s="4"/>
      <c r="D10" s="4"/>
      <c r="E10" s="4"/>
      <c r="F10" s="4"/>
    </row>
    <row r="11" spans="2:76" ht="9.75" customHeight="1" x14ac:dyDescent="0.25">
      <c r="B11" s="22"/>
      <c r="C11" s="23"/>
      <c r="D11" s="23"/>
      <c r="E11" s="23"/>
      <c r="F11" s="23"/>
      <c r="G11" s="23"/>
      <c r="H11" s="1193" t="s">
        <v>33</v>
      </c>
      <c r="I11" s="1194"/>
      <c r="J11" s="1195"/>
      <c r="K11" s="1135" t="s">
        <v>21</v>
      </c>
      <c r="L11" s="1138" t="s">
        <v>317</v>
      </c>
      <c r="M11" s="573">
        <v>300000</v>
      </c>
      <c r="N11" s="1141" t="s">
        <v>22</v>
      </c>
      <c r="P11" s="1150" t="s">
        <v>11</v>
      </c>
      <c r="Q11" s="1145" t="s">
        <v>0</v>
      </c>
      <c r="R11" s="1145" t="s">
        <v>1</v>
      </c>
      <c r="S11" s="1145" t="s">
        <v>97</v>
      </c>
      <c r="T11" s="1145" t="s">
        <v>98</v>
      </c>
      <c r="U11" s="1159" t="s">
        <v>99</v>
      </c>
      <c r="V11" s="1161" t="s">
        <v>100</v>
      </c>
      <c r="W11" s="1154" t="s">
        <v>4</v>
      </c>
      <c r="X11" s="1145" t="s">
        <v>5</v>
      </c>
      <c r="Y11" s="1145" t="s">
        <v>6</v>
      </c>
      <c r="Z11" s="1145" t="s">
        <v>7</v>
      </c>
      <c r="AA11" s="1152" t="s">
        <v>8</v>
      </c>
      <c r="AB11" s="1156" t="s">
        <v>3</v>
      </c>
      <c r="AG11" s="1135" t="s">
        <v>21</v>
      </c>
      <c r="AH11" s="1138" t="s">
        <v>286</v>
      </c>
      <c r="AI11" s="679">
        <v>300000</v>
      </c>
      <c r="AJ11" s="1141" t="s">
        <v>22</v>
      </c>
      <c r="AK11" s="1141" t="s">
        <v>279</v>
      </c>
      <c r="AL11" s="1141" t="s">
        <v>280</v>
      </c>
      <c r="AM11" s="17"/>
      <c r="AN11" s="1150" t="s">
        <v>11</v>
      </c>
      <c r="AO11" s="1145" t="s">
        <v>0</v>
      </c>
      <c r="AP11" s="1145" t="s">
        <v>1</v>
      </c>
      <c r="AQ11" s="1145" t="s">
        <v>97</v>
      </c>
      <c r="AR11" s="1145" t="s">
        <v>98</v>
      </c>
      <c r="AS11" s="1159" t="s">
        <v>99</v>
      </c>
      <c r="AT11" s="1161" t="s">
        <v>100</v>
      </c>
      <c r="AU11" s="1154" t="s">
        <v>4</v>
      </c>
      <c r="AV11" s="1145" t="s">
        <v>5</v>
      </c>
      <c r="AW11" s="1145" t="s">
        <v>6</v>
      </c>
      <c r="AX11" s="1145" t="s">
        <v>7</v>
      </c>
      <c r="AY11" s="1152" t="s">
        <v>8</v>
      </c>
      <c r="AZ11" s="1156" t="s">
        <v>3</v>
      </c>
      <c r="BE11" s="1135" t="s">
        <v>21</v>
      </c>
      <c r="BF11" s="1138" t="s">
        <v>286</v>
      </c>
      <c r="BG11" s="679">
        <v>300000</v>
      </c>
      <c r="BH11" s="1141" t="s">
        <v>22</v>
      </c>
      <c r="BI11" s="1141" t="s">
        <v>279</v>
      </c>
      <c r="BJ11" s="1141" t="s">
        <v>321</v>
      </c>
      <c r="BK11" s="17"/>
      <c r="BL11" s="1150" t="s">
        <v>11</v>
      </c>
      <c r="BM11" s="1145" t="s">
        <v>0</v>
      </c>
      <c r="BN11" s="1145" t="s">
        <v>1</v>
      </c>
      <c r="BO11" s="1145" t="s">
        <v>97</v>
      </c>
      <c r="BP11" s="1145" t="s">
        <v>98</v>
      </c>
      <c r="BQ11" s="1159" t="s">
        <v>99</v>
      </c>
      <c r="BR11" s="1161" t="s">
        <v>100</v>
      </c>
      <c r="BS11" s="1154" t="s">
        <v>4</v>
      </c>
      <c r="BT11" s="1145" t="s">
        <v>5</v>
      </c>
      <c r="BU11" s="1145" t="s">
        <v>6</v>
      </c>
      <c r="BV11" s="1145" t="s">
        <v>7</v>
      </c>
      <c r="BW11" s="1152" t="s">
        <v>8</v>
      </c>
      <c r="BX11" s="1156" t="s">
        <v>3</v>
      </c>
    </row>
    <row r="12" spans="2:76" ht="25.5" customHeight="1" x14ac:dyDescent="0.25">
      <c r="B12" s="1181" t="s">
        <v>43</v>
      </c>
      <c r="C12" s="1182"/>
      <c r="D12" s="1182"/>
      <c r="E12" s="1182"/>
      <c r="F12" s="1182"/>
      <c r="G12" s="1183"/>
      <c r="H12" s="1196"/>
      <c r="I12" s="1197"/>
      <c r="J12" s="1198"/>
      <c r="K12" s="1136"/>
      <c r="L12" s="1139"/>
      <c r="M12" s="573">
        <v>2500</v>
      </c>
      <c r="N12" s="1142"/>
      <c r="P12" s="1151"/>
      <c r="Q12" s="1146"/>
      <c r="R12" s="1146"/>
      <c r="S12" s="1146"/>
      <c r="T12" s="1146"/>
      <c r="U12" s="1160"/>
      <c r="V12" s="1162"/>
      <c r="W12" s="1155"/>
      <c r="X12" s="1146"/>
      <c r="Y12" s="1146"/>
      <c r="Z12" s="1146"/>
      <c r="AA12" s="1153"/>
      <c r="AB12" s="1157"/>
      <c r="AG12" s="1136"/>
      <c r="AH12" s="1139"/>
      <c r="AI12" s="573">
        <v>2500</v>
      </c>
      <c r="AJ12" s="1142"/>
      <c r="AK12" s="1142"/>
      <c r="AL12" s="1142"/>
      <c r="AM12" s="17"/>
      <c r="AN12" s="1151"/>
      <c r="AO12" s="1146"/>
      <c r="AP12" s="1146"/>
      <c r="AQ12" s="1146"/>
      <c r="AR12" s="1146"/>
      <c r="AS12" s="1160"/>
      <c r="AT12" s="1162"/>
      <c r="AU12" s="1155"/>
      <c r="AV12" s="1146"/>
      <c r="AW12" s="1146"/>
      <c r="AX12" s="1146"/>
      <c r="AY12" s="1153"/>
      <c r="AZ12" s="1157"/>
      <c r="BE12" s="1136"/>
      <c r="BF12" s="1139"/>
      <c r="BG12" s="573">
        <v>2500</v>
      </c>
      <c r="BH12" s="1142"/>
      <c r="BI12" s="1142"/>
      <c r="BJ12" s="1142"/>
      <c r="BK12" s="17"/>
      <c r="BL12" s="1151"/>
      <c r="BM12" s="1146"/>
      <c r="BN12" s="1146"/>
      <c r="BO12" s="1146"/>
      <c r="BP12" s="1146"/>
      <c r="BQ12" s="1160"/>
      <c r="BR12" s="1162"/>
      <c r="BS12" s="1155"/>
      <c r="BT12" s="1146"/>
      <c r="BU12" s="1146"/>
      <c r="BV12" s="1146"/>
      <c r="BW12" s="1153"/>
      <c r="BX12" s="1157"/>
    </row>
    <row r="13" spans="2:76" s="5" customFormat="1" ht="41.25" customHeight="1" x14ac:dyDescent="0.3">
      <c r="B13" s="24"/>
      <c r="C13" s="25"/>
      <c r="D13" s="429" t="s">
        <v>315</v>
      </c>
      <c r="E13" s="429" t="s">
        <v>27</v>
      </c>
      <c r="F13" s="880" t="s">
        <v>16</v>
      </c>
      <c r="G13" s="28"/>
      <c r="H13" s="1196"/>
      <c r="I13" s="1197"/>
      <c r="J13" s="1198"/>
      <c r="K13" s="1136"/>
      <c r="L13" s="1139"/>
      <c r="M13" s="574">
        <f>IF(SUM($W$17:$W$53)&lt;&gt;0,1,0)</f>
        <v>0</v>
      </c>
      <c r="N13" s="1142"/>
      <c r="O13" s="17"/>
      <c r="P13" s="1151"/>
      <c r="Q13" s="1146"/>
      <c r="R13" s="1146"/>
      <c r="S13" s="1146"/>
      <c r="T13" s="1146"/>
      <c r="U13" s="1160"/>
      <c r="V13" s="1162"/>
      <c r="W13" s="1155"/>
      <c r="X13" s="1146"/>
      <c r="Y13" s="1146"/>
      <c r="Z13" s="1146"/>
      <c r="AA13" s="1153"/>
      <c r="AB13" s="1157"/>
      <c r="AG13" s="1136"/>
      <c r="AH13" s="1139"/>
      <c r="AI13" s="575">
        <f>IF(SUM(AU17:AU53)&lt;&gt;0,1,0)</f>
        <v>0</v>
      </c>
      <c r="AJ13" s="1142"/>
      <c r="AK13" s="1142"/>
      <c r="AL13" s="1142"/>
      <c r="AM13" s="17"/>
      <c r="AN13" s="1151"/>
      <c r="AO13" s="1146"/>
      <c r="AP13" s="1146"/>
      <c r="AQ13" s="1146"/>
      <c r="AR13" s="1146"/>
      <c r="AS13" s="1160"/>
      <c r="AT13" s="1162"/>
      <c r="AU13" s="1155"/>
      <c r="AV13" s="1146"/>
      <c r="AW13" s="1146"/>
      <c r="AX13" s="1146"/>
      <c r="AY13" s="1153"/>
      <c r="AZ13" s="1157"/>
      <c r="BE13" s="1136"/>
      <c r="BF13" s="1139"/>
      <c r="BG13" s="575">
        <f>IF(SUM(BS17:BS53)&lt;&gt;0,1,0)</f>
        <v>0</v>
      </c>
      <c r="BH13" s="1142"/>
      <c r="BI13" s="1142"/>
      <c r="BJ13" s="1142"/>
      <c r="BK13" s="17"/>
      <c r="BL13" s="1151"/>
      <c r="BM13" s="1146"/>
      <c r="BN13" s="1146"/>
      <c r="BO13" s="1146"/>
      <c r="BP13" s="1146"/>
      <c r="BQ13" s="1160"/>
      <c r="BR13" s="1162"/>
      <c r="BS13" s="1155"/>
      <c r="BT13" s="1146"/>
      <c r="BU13" s="1146"/>
      <c r="BV13" s="1146"/>
      <c r="BW13" s="1153"/>
      <c r="BX13" s="1157"/>
    </row>
    <row r="14" spans="2:76" s="7" customFormat="1" ht="28.5" customHeight="1" x14ac:dyDescent="0.3">
      <c r="B14" s="24"/>
      <c r="C14" s="25"/>
      <c r="D14" s="882">
        <v>0</v>
      </c>
      <c r="E14" s="883" t="s">
        <v>28</v>
      </c>
      <c r="F14" s="881">
        <f>IF(M15&gt;5000000,5000000,M15)</f>
        <v>0</v>
      </c>
      <c r="G14" s="27"/>
      <c r="H14" s="1196"/>
      <c r="I14" s="1197"/>
      <c r="J14" s="1198"/>
      <c r="K14" s="1136"/>
      <c r="L14" s="1139"/>
      <c r="M14" s="575">
        <f>IF((D14=0),IF(N54&gt;0,1,0),0)</f>
        <v>0</v>
      </c>
      <c r="N14" s="1142"/>
      <c r="O14" s="17"/>
      <c r="P14" s="1151"/>
      <c r="Q14" s="1146"/>
      <c r="R14" s="1146"/>
      <c r="S14" s="1146"/>
      <c r="T14" s="1146"/>
      <c r="U14" s="1160"/>
      <c r="V14" s="1163"/>
      <c r="W14" s="1155"/>
      <c r="X14" s="1146"/>
      <c r="Y14" s="1146"/>
      <c r="Z14" s="1146"/>
      <c r="AA14" s="1153"/>
      <c r="AB14" s="1157"/>
      <c r="AC14" s="378"/>
      <c r="AG14" s="1136"/>
      <c r="AH14" s="1139"/>
      <c r="AI14" s="575">
        <f>IF(($D$14=0),IF(AJ54&gt;0,1,0),0)</f>
        <v>0</v>
      </c>
      <c r="AJ14" s="1142"/>
      <c r="AK14" s="1142"/>
      <c r="AL14" s="1142"/>
      <c r="AM14" s="17"/>
      <c r="AN14" s="1151"/>
      <c r="AO14" s="1146"/>
      <c r="AP14" s="1146"/>
      <c r="AQ14" s="1146"/>
      <c r="AR14" s="1146"/>
      <c r="AS14" s="1160"/>
      <c r="AT14" s="1163"/>
      <c r="AU14" s="1155"/>
      <c r="AV14" s="1146"/>
      <c r="AW14" s="1146"/>
      <c r="AX14" s="1146"/>
      <c r="AY14" s="1153"/>
      <c r="AZ14" s="1157"/>
      <c r="BE14" s="1136"/>
      <c r="BF14" s="1139"/>
      <c r="BG14" s="575">
        <f>IF(($D$14=0),IF(BH54&gt;0,1,0),0)</f>
        <v>0</v>
      </c>
      <c r="BH14" s="1142"/>
      <c r="BI14" s="1142"/>
      <c r="BJ14" s="1142"/>
      <c r="BK14" s="17"/>
      <c r="BL14" s="1151"/>
      <c r="BM14" s="1146"/>
      <c r="BN14" s="1146"/>
      <c r="BO14" s="1146"/>
      <c r="BP14" s="1146"/>
      <c r="BQ14" s="1160"/>
      <c r="BR14" s="1163"/>
      <c r="BS14" s="1155"/>
      <c r="BT14" s="1146"/>
      <c r="BU14" s="1146"/>
      <c r="BV14" s="1146"/>
      <c r="BW14" s="1153"/>
      <c r="BX14" s="1157"/>
    </row>
    <row r="15" spans="2:76" s="1" customFormat="1" ht="18" customHeight="1" thickBot="1" x14ac:dyDescent="0.3">
      <c r="B15" s="24"/>
      <c r="C15" s="26"/>
      <c r="D15" s="26"/>
      <c r="E15" s="26"/>
      <c r="F15" s="26"/>
      <c r="G15" s="27"/>
      <c r="H15" s="1199"/>
      <c r="I15" s="1200"/>
      <c r="J15" s="1201"/>
      <c r="K15" s="1137"/>
      <c r="L15" s="1140"/>
      <c r="M15" s="563">
        <f>IF(D14&gt;0,M11+D14*M12,0)</f>
        <v>0</v>
      </c>
      <c r="N15" s="1143"/>
      <c r="O15" s="18"/>
      <c r="P15" s="1158" t="s">
        <v>10</v>
      </c>
      <c r="Q15" s="1148"/>
      <c r="R15" s="1148"/>
      <c r="S15" s="1148"/>
      <c r="T15" s="1148"/>
      <c r="U15" s="1148"/>
      <c r="V15" s="1149"/>
      <c r="W15" s="1147" t="s">
        <v>9</v>
      </c>
      <c r="X15" s="1148"/>
      <c r="Y15" s="1148"/>
      <c r="Z15" s="1148"/>
      <c r="AA15" s="1149"/>
      <c r="AB15" s="29" t="s">
        <v>2</v>
      </c>
      <c r="AG15" s="1137"/>
      <c r="AH15" s="1140"/>
      <c r="AI15" s="563">
        <f>IF($D$14&gt;0,AI11+$D$14*AI12,0)</f>
        <v>0</v>
      </c>
      <c r="AJ15" s="1143"/>
      <c r="AK15" s="1142"/>
      <c r="AL15" s="1142"/>
      <c r="AM15" s="18"/>
      <c r="AN15" s="1158" t="s">
        <v>10</v>
      </c>
      <c r="AO15" s="1148"/>
      <c r="AP15" s="1148"/>
      <c r="AQ15" s="1148"/>
      <c r="AR15" s="1148"/>
      <c r="AS15" s="1148"/>
      <c r="AT15" s="1149"/>
      <c r="AU15" s="1147" t="s">
        <v>9</v>
      </c>
      <c r="AV15" s="1148"/>
      <c r="AW15" s="1148"/>
      <c r="AX15" s="1148"/>
      <c r="AY15" s="1149"/>
      <c r="AZ15" s="29" t="s">
        <v>2</v>
      </c>
      <c r="BE15" s="1137"/>
      <c r="BF15" s="1140"/>
      <c r="BG15" s="563">
        <f>IF($D$14&gt;0,BG11+$D$14*BG12,0)</f>
        <v>0</v>
      </c>
      <c r="BH15" s="1143"/>
      <c r="BI15" s="1142"/>
      <c r="BJ15" s="1142"/>
      <c r="BK15" s="18"/>
      <c r="BL15" s="1158" t="s">
        <v>10</v>
      </c>
      <c r="BM15" s="1148"/>
      <c r="BN15" s="1148"/>
      <c r="BO15" s="1148"/>
      <c r="BP15" s="1148"/>
      <c r="BQ15" s="1148"/>
      <c r="BR15" s="1149"/>
      <c r="BS15" s="1147" t="s">
        <v>9</v>
      </c>
      <c r="BT15" s="1148"/>
      <c r="BU15" s="1148"/>
      <c r="BV15" s="1148"/>
      <c r="BW15" s="1149"/>
      <c r="BX15" s="29" t="s">
        <v>2</v>
      </c>
    </row>
    <row r="16" spans="2:76" s="1" customFormat="1" ht="18" thickBot="1" x14ac:dyDescent="0.3">
      <c r="B16" s="1178" t="s">
        <v>51</v>
      </c>
      <c r="C16" s="1179"/>
      <c r="D16" s="1179"/>
      <c r="E16" s="1179"/>
      <c r="F16" s="1179"/>
      <c r="G16" s="1179"/>
      <c r="H16" s="1180" t="str">
        <f>H54</f>
        <v xml:space="preserve"> možno ještě rozdělit</v>
      </c>
      <c r="I16" s="1180"/>
      <c r="J16" s="1180"/>
      <c r="K16" s="888">
        <f>K54</f>
        <v>0</v>
      </c>
      <c r="L16" s="711"/>
      <c r="M16" s="62">
        <f>M54</f>
        <v>0</v>
      </c>
      <c r="N16" s="63">
        <f>N54</f>
        <v>0</v>
      </c>
      <c r="O16" s="18"/>
      <c r="P16" s="64">
        <v>54000</v>
      </c>
      <c r="Q16" s="65">
        <v>50501</v>
      </c>
      <c r="R16" s="65">
        <v>52601</v>
      </c>
      <c r="S16" s="65">
        <v>52602</v>
      </c>
      <c r="T16" s="65">
        <v>52106</v>
      </c>
      <c r="U16" s="379">
        <v>51212</v>
      </c>
      <c r="V16" s="66">
        <v>51017</v>
      </c>
      <c r="W16" s="67">
        <v>51010</v>
      </c>
      <c r="X16" s="68">
        <v>51610</v>
      </c>
      <c r="Y16" s="68">
        <v>51710</v>
      </c>
      <c r="Z16" s="68">
        <v>51510</v>
      </c>
      <c r="AA16" s="69">
        <v>52510</v>
      </c>
      <c r="AB16" s="404">
        <v>60000</v>
      </c>
      <c r="AG16" s="680">
        <f>AG54</f>
        <v>0</v>
      </c>
      <c r="AH16" s="711"/>
      <c r="AI16" s="62">
        <f>AI54</f>
        <v>0</v>
      </c>
      <c r="AJ16" s="680">
        <f>AJ54</f>
        <v>0</v>
      </c>
      <c r="AK16" s="681"/>
      <c r="AL16" s="682">
        <f>AL54</f>
        <v>0</v>
      </c>
      <c r="AM16" s="18"/>
      <c r="AN16" s="64">
        <v>54000</v>
      </c>
      <c r="AO16" s="65">
        <v>50501</v>
      </c>
      <c r="AP16" s="65">
        <v>52601</v>
      </c>
      <c r="AQ16" s="65">
        <v>52602</v>
      </c>
      <c r="AR16" s="65">
        <v>52106</v>
      </c>
      <c r="AS16" s="379">
        <v>51212</v>
      </c>
      <c r="AT16" s="66">
        <v>51017</v>
      </c>
      <c r="AU16" s="67">
        <v>51010</v>
      </c>
      <c r="AV16" s="68">
        <v>51610</v>
      </c>
      <c r="AW16" s="68">
        <v>51710</v>
      </c>
      <c r="AX16" s="68">
        <v>51510</v>
      </c>
      <c r="AY16" s="69">
        <v>52510</v>
      </c>
      <c r="AZ16" s="404">
        <v>60000</v>
      </c>
      <c r="BE16" s="680">
        <f>BE54</f>
        <v>0</v>
      </c>
      <c r="BF16" s="711"/>
      <c r="BG16" s="62">
        <f>BG54</f>
        <v>0</v>
      </c>
      <c r="BH16" s="680">
        <f>BH54</f>
        <v>0</v>
      </c>
      <c r="BI16" s="681"/>
      <c r="BJ16" s="682">
        <f>BJ54</f>
        <v>0</v>
      </c>
      <c r="BK16" s="18"/>
      <c r="BL16" s="64">
        <v>54000</v>
      </c>
      <c r="BM16" s="65">
        <v>50501</v>
      </c>
      <c r="BN16" s="65">
        <v>52601</v>
      </c>
      <c r="BO16" s="65">
        <v>52602</v>
      </c>
      <c r="BP16" s="65">
        <v>52106</v>
      </c>
      <c r="BQ16" s="379">
        <v>51212</v>
      </c>
      <c r="BR16" s="66">
        <v>51017</v>
      </c>
      <c r="BS16" s="67">
        <v>51010</v>
      </c>
      <c r="BT16" s="68">
        <v>51610</v>
      </c>
      <c r="BU16" s="68">
        <v>51710</v>
      </c>
      <c r="BV16" s="68">
        <v>51510</v>
      </c>
      <c r="BW16" s="69">
        <v>52510</v>
      </c>
      <c r="BX16" s="404">
        <v>60000</v>
      </c>
    </row>
    <row r="17" spans="2:76" s="1" customFormat="1" ht="30" customHeight="1" x14ac:dyDescent="0.25">
      <c r="B17" s="30" t="s">
        <v>57</v>
      </c>
      <c r="C17" s="673" t="s">
        <v>58</v>
      </c>
      <c r="D17" s="1174" t="s">
        <v>59</v>
      </c>
      <c r="E17" s="1174"/>
      <c r="F17" s="1174"/>
      <c r="G17" s="1175"/>
      <c r="H17" s="1176" t="s">
        <v>36</v>
      </c>
      <c r="I17" s="1174"/>
      <c r="J17" s="1177"/>
      <c r="K17" s="31">
        <v>3617</v>
      </c>
      <c r="L17" s="884">
        <v>0</v>
      </c>
      <c r="M17" s="447">
        <f>IF($E$14="Ano",0,L17)</f>
        <v>0</v>
      </c>
      <c r="N17" s="38">
        <f>K17*M17</f>
        <v>0</v>
      </c>
      <c r="O17" s="17"/>
      <c r="P17" s="41"/>
      <c r="Q17" s="42">
        <f>M17*1/120</f>
        <v>0</v>
      </c>
      <c r="R17" s="42"/>
      <c r="S17" s="42"/>
      <c r="T17" s="43"/>
      <c r="U17" s="380"/>
      <c r="V17" s="44"/>
      <c r="W17" s="45">
        <f>IF($M17&lt;&gt;0,"X",0)</f>
        <v>0</v>
      </c>
      <c r="X17" s="43">
        <f>IF($M17&lt;&gt;0,"XXX",0)</f>
        <v>0</v>
      </c>
      <c r="Y17" s="43">
        <f>IF($M17&lt;&gt;0,"XXX",0)</f>
        <v>0</v>
      </c>
      <c r="Z17" s="43">
        <f>IF($M17&lt;&gt;0,"XXX",0)</f>
        <v>0</v>
      </c>
      <c r="AA17" s="46"/>
      <c r="AB17" s="413"/>
      <c r="AG17" s="38">
        <v>3617</v>
      </c>
      <c r="AH17" s="683">
        <v>0</v>
      </c>
      <c r="AI17" s="447">
        <f>IF($E$14="Ano",0,AH17)</f>
        <v>0</v>
      </c>
      <c r="AJ17" s="684">
        <f>AG17*AI17</f>
        <v>0</v>
      </c>
      <c r="AK17" s="685" t="str">
        <f>IF($C17="1.1","02.3.68.1",IF($C17="1.2","02.3.68.2",IF($C17="1.5","02.3.68.5",IF($C17="3.1","02.3.61.1",))))</f>
        <v>02.3.68.1</v>
      </c>
      <c r="AL17" s="39">
        <f>AJ17-$N17</f>
        <v>0</v>
      </c>
      <c r="AM17" s="17"/>
      <c r="AN17" s="41"/>
      <c r="AO17" s="42">
        <f>AI17*1/120</f>
        <v>0</v>
      </c>
      <c r="AP17" s="42"/>
      <c r="AQ17" s="42"/>
      <c r="AR17" s="43"/>
      <c r="AS17" s="380"/>
      <c r="AT17" s="44"/>
      <c r="AU17" s="45">
        <f>IF(AI17&lt;&gt;0,"X",0)</f>
        <v>0</v>
      </c>
      <c r="AV17" s="43">
        <f>IF(AI17&lt;&gt;0,"XXX",0)</f>
        <v>0</v>
      </c>
      <c r="AW17" s="43">
        <f>IF(AI17&lt;&gt;0,"XXX",0)</f>
        <v>0</v>
      </c>
      <c r="AX17" s="43">
        <f>IF(AI17&lt;&gt;0,"XXX",0)</f>
        <v>0</v>
      </c>
      <c r="AY17" s="46"/>
      <c r="AZ17" s="413"/>
      <c r="BE17" s="38">
        <v>3617</v>
      </c>
      <c r="BF17" s="683">
        <v>0</v>
      </c>
      <c r="BG17" s="447">
        <f>IF($E$14="Ano",0,BF17)</f>
        <v>0</v>
      </c>
      <c r="BH17" s="684">
        <f>BE17*BG17</f>
        <v>0</v>
      </c>
      <c r="BI17" s="685" t="str">
        <f>IF($C17="1.1","02.3.68.1",IF($C17="1.2","02.3.68.2",IF($C17="1.5","02.3.68.5",IF($C17="3.1","02.3.61.1",))))</f>
        <v>02.3.68.1</v>
      </c>
      <c r="BJ17" s="39">
        <f>BH17-AJ17</f>
        <v>0</v>
      </c>
      <c r="BK17" s="17"/>
      <c r="BL17" s="41"/>
      <c r="BM17" s="42">
        <f>BG17*1/120</f>
        <v>0</v>
      </c>
      <c r="BN17" s="42"/>
      <c r="BO17" s="42"/>
      <c r="BP17" s="43"/>
      <c r="BQ17" s="380"/>
      <c r="BR17" s="44"/>
      <c r="BS17" s="45">
        <f>IF(BG17&lt;&gt;0,"X",0)</f>
        <v>0</v>
      </c>
      <c r="BT17" s="43">
        <f>IF(BG17&lt;&gt;0,"XXX",0)</f>
        <v>0</v>
      </c>
      <c r="BU17" s="43">
        <f>IF(BG17&lt;&gt;0,"XXX",0)</f>
        <v>0</v>
      </c>
      <c r="BV17" s="43">
        <f>IF(BG17&lt;&gt;0,"XXX",0)</f>
        <v>0</v>
      </c>
      <c r="BW17" s="46"/>
      <c r="BX17" s="413"/>
    </row>
    <row r="18" spans="2:76" s="1" customFormat="1" ht="30" hidden="1" customHeight="1" x14ac:dyDescent="0.25">
      <c r="B18" s="32"/>
      <c r="C18" s="674"/>
      <c r="D18" s="590"/>
      <c r="E18" s="590"/>
      <c r="F18" s="590"/>
      <c r="G18" s="591"/>
      <c r="H18" s="592"/>
      <c r="I18" s="593"/>
      <c r="J18" s="594"/>
      <c r="K18" s="34"/>
      <c r="L18" s="878"/>
      <c r="M18" s="448"/>
      <c r="N18" s="39"/>
      <c r="O18" s="17"/>
      <c r="P18" s="47"/>
      <c r="Q18" s="48"/>
      <c r="R18" s="48"/>
      <c r="S18" s="48"/>
      <c r="T18" s="49"/>
      <c r="U18" s="381"/>
      <c r="V18" s="50"/>
      <c r="W18" s="51"/>
      <c r="X18" s="49"/>
      <c r="Y18" s="49"/>
      <c r="Z18" s="49"/>
      <c r="AA18" s="52"/>
      <c r="AB18" s="414"/>
      <c r="AG18" s="39"/>
      <c r="AH18" s="3"/>
      <c r="AI18" s="448"/>
      <c r="AJ18" s="686"/>
      <c r="AK18" s="687"/>
      <c r="AL18" s="40"/>
      <c r="AM18" s="17"/>
      <c r="AN18" s="47"/>
      <c r="AO18" s="48"/>
      <c r="AP18" s="48"/>
      <c r="AQ18" s="48"/>
      <c r="AR18" s="49"/>
      <c r="AS18" s="381"/>
      <c r="AT18" s="50"/>
      <c r="AU18" s="51"/>
      <c r="AV18" s="49"/>
      <c r="AW18" s="49"/>
      <c r="AX18" s="49"/>
      <c r="AY18" s="52"/>
      <c r="AZ18" s="414"/>
      <c r="BE18" s="39"/>
      <c r="BF18" s="3"/>
      <c r="BG18" s="448"/>
      <c r="BH18" s="686"/>
      <c r="BI18" s="687"/>
      <c r="BJ18" s="40">
        <f t="shared" ref="BJ18:BJ53" si="3">BH18-AJ18</f>
        <v>0</v>
      </c>
      <c r="BK18" s="17"/>
      <c r="BL18" s="47"/>
      <c r="BM18" s="48"/>
      <c r="BN18" s="48"/>
      <c r="BO18" s="48"/>
      <c r="BP18" s="49"/>
      <c r="BQ18" s="381"/>
      <c r="BR18" s="50"/>
      <c r="BS18" s="51"/>
      <c r="BT18" s="49"/>
      <c r="BU18" s="49"/>
      <c r="BV18" s="49"/>
      <c r="BW18" s="52"/>
      <c r="BX18" s="414"/>
    </row>
    <row r="19" spans="2:76" s="1" customFormat="1" ht="30" customHeight="1" x14ac:dyDescent="0.25">
      <c r="B19" s="35" t="s">
        <v>60</v>
      </c>
      <c r="C19" s="673" t="s">
        <v>58</v>
      </c>
      <c r="D19" s="1170" t="s">
        <v>61</v>
      </c>
      <c r="E19" s="1171"/>
      <c r="F19" s="1171"/>
      <c r="G19" s="1172"/>
      <c r="H19" s="1173" t="s">
        <v>37</v>
      </c>
      <c r="I19" s="1171"/>
      <c r="J19" s="1171"/>
      <c r="K19" s="377">
        <v>5871</v>
      </c>
      <c r="L19" s="885">
        <v>0</v>
      </c>
      <c r="M19" s="454">
        <f>IF($E$14="Ano",0,L19)</f>
        <v>0</v>
      </c>
      <c r="N19" s="40">
        <f>K19*M19</f>
        <v>0</v>
      </c>
      <c r="O19" s="17"/>
      <c r="P19" s="53"/>
      <c r="Q19" s="54">
        <f>M19*1/120</f>
        <v>0</v>
      </c>
      <c r="R19" s="54"/>
      <c r="S19" s="54"/>
      <c r="T19" s="55"/>
      <c r="U19" s="382"/>
      <c r="V19" s="56"/>
      <c r="W19" s="57">
        <f>IF($M19&lt;&gt;0,"X",0)</f>
        <v>0</v>
      </c>
      <c r="X19" s="55">
        <f>IF($M19&lt;&gt;0,"XXX",0)</f>
        <v>0</v>
      </c>
      <c r="Y19" s="55">
        <f>IF($M19&lt;&gt;0,"XXX",0)</f>
        <v>0</v>
      </c>
      <c r="Z19" s="55">
        <f>IF($M19&lt;&gt;0,"XXX",0)</f>
        <v>0</v>
      </c>
      <c r="AA19" s="58"/>
      <c r="AB19" s="410"/>
      <c r="AG19" s="40">
        <v>5871</v>
      </c>
      <c r="AH19" s="688">
        <v>0</v>
      </c>
      <c r="AI19" s="454">
        <f>IF($E$14="Ano",0,AH19)</f>
        <v>0</v>
      </c>
      <c r="AJ19" s="689">
        <f>AG19*AI19</f>
        <v>0</v>
      </c>
      <c r="AK19" s="687" t="str">
        <f t="shared" ref="AK19:AK53" si="4">IF($C19="1.1","02.3.68.1",IF($C19="1.2","02.3.68.2",IF($C19="1.5","02.3.68.5",IF($C19="3.1","02.3.61.1",))))</f>
        <v>02.3.68.1</v>
      </c>
      <c r="AL19" s="40">
        <f t="shared" ref="AL19:AL51" si="5">AJ19-$N19</f>
        <v>0</v>
      </c>
      <c r="AM19" s="17"/>
      <c r="AN19" s="53"/>
      <c r="AO19" s="54">
        <f>AI19*1/120</f>
        <v>0</v>
      </c>
      <c r="AP19" s="54"/>
      <c r="AQ19" s="54"/>
      <c r="AR19" s="55"/>
      <c r="AS19" s="382"/>
      <c r="AT19" s="56"/>
      <c r="AU19" s="57">
        <f>IF(AI19&lt;&gt;0,"X",0)</f>
        <v>0</v>
      </c>
      <c r="AV19" s="55">
        <f>IF(AI19&lt;&gt;0,"XXX",0)</f>
        <v>0</v>
      </c>
      <c r="AW19" s="55">
        <f>IF(AI19&lt;&gt;0,"XXX",0)</f>
        <v>0</v>
      </c>
      <c r="AX19" s="55">
        <f>IF(AI19&lt;&gt;0,"XXX",0)</f>
        <v>0</v>
      </c>
      <c r="AY19" s="58"/>
      <c r="AZ19" s="410"/>
      <c r="BE19" s="40">
        <v>5871</v>
      </c>
      <c r="BF19" s="688">
        <v>0</v>
      </c>
      <c r="BG19" s="454">
        <f>IF($E$14="Ano",0,BF19)</f>
        <v>0</v>
      </c>
      <c r="BH19" s="689">
        <f>BE19*BG19</f>
        <v>0</v>
      </c>
      <c r="BI19" s="687" t="str">
        <f t="shared" ref="BI19:BI53" si="6">IF($C19="1.1","02.3.68.1",IF($C19="1.2","02.3.68.2",IF($C19="1.5","02.3.68.5",IF($C19="3.1","02.3.61.1",))))</f>
        <v>02.3.68.1</v>
      </c>
      <c r="BJ19" s="40">
        <f t="shared" si="3"/>
        <v>0</v>
      </c>
      <c r="BK19" s="17"/>
      <c r="BL19" s="53"/>
      <c r="BM19" s="54">
        <f>BG19*1/120</f>
        <v>0</v>
      </c>
      <c r="BN19" s="54"/>
      <c r="BO19" s="54"/>
      <c r="BP19" s="55"/>
      <c r="BQ19" s="382"/>
      <c r="BR19" s="56"/>
      <c r="BS19" s="57">
        <f>IF(BG19&lt;&gt;0,"X",0)</f>
        <v>0</v>
      </c>
      <c r="BT19" s="55">
        <f>IF(BG19&lt;&gt;0,"XXX",0)</f>
        <v>0</v>
      </c>
      <c r="BU19" s="55">
        <f>IF(BG19&lt;&gt;0,"XXX",0)</f>
        <v>0</v>
      </c>
      <c r="BV19" s="55">
        <f>IF(BG19&lt;&gt;0,"XXX",0)</f>
        <v>0</v>
      </c>
      <c r="BW19" s="58"/>
      <c r="BX19" s="410"/>
    </row>
    <row r="20" spans="2:76" s="1" customFormat="1" ht="30" hidden="1" customHeight="1" x14ac:dyDescent="0.25">
      <c r="B20" s="35"/>
      <c r="C20" s="675"/>
      <c r="D20" s="33"/>
      <c r="E20" s="33"/>
      <c r="F20" s="33"/>
      <c r="G20" s="595"/>
      <c r="H20" s="596"/>
      <c r="I20" s="595"/>
      <c r="J20" s="597"/>
      <c r="K20" s="36"/>
      <c r="L20" s="879"/>
      <c r="M20" s="448"/>
      <c r="N20" s="40"/>
      <c r="O20" s="17"/>
      <c r="P20" s="53"/>
      <c r="Q20" s="54"/>
      <c r="R20" s="54"/>
      <c r="S20" s="54"/>
      <c r="T20" s="55"/>
      <c r="U20" s="382"/>
      <c r="V20" s="56"/>
      <c r="W20" s="57"/>
      <c r="X20" s="55"/>
      <c r="Y20" s="55"/>
      <c r="Z20" s="55"/>
      <c r="AA20" s="58"/>
      <c r="AB20" s="410"/>
      <c r="AG20" s="40"/>
      <c r="AH20" s="2"/>
      <c r="AI20" s="448"/>
      <c r="AJ20" s="689"/>
      <c r="AK20" s="687"/>
      <c r="AL20" s="40"/>
      <c r="AM20" s="17"/>
      <c r="AN20" s="53"/>
      <c r="AO20" s="54"/>
      <c r="AP20" s="54"/>
      <c r="AQ20" s="54"/>
      <c r="AR20" s="55"/>
      <c r="AS20" s="382"/>
      <c r="AT20" s="56"/>
      <c r="AU20" s="57"/>
      <c r="AV20" s="55"/>
      <c r="AW20" s="55"/>
      <c r="AX20" s="55"/>
      <c r="AY20" s="58"/>
      <c r="AZ20" s="410"/>
      <c r="BE20" s="40"/>
      <c r="BF20" s="2"/>
      <c r="BG20" s="448"/>
      <c r="BH20" s="689"/>
      <c r="BI20" s="687"/>
      <c r="BJ20" s="40">
        <f t="shared" si="3"/>
        <v>0</v>
      </c>
      <c r="BK20" s="17"/>
      <c r="BL20" s="53"/>
      <c r="BM20" s="54"/>
      <c r="BN20" s="54"/>
      <c r="BO20" s="54"/>
      <c r="BP20" s="55"/>
      <c r="BQ20" s="382"/>
      <c r="BR20" s="56"/>
      <c r="BS20" s="57"/>
      <c r="BT20" s="55"/>
      <c r="BU20" s="55"/>
      <c r="BV20" s="55"/>
      <c r="BW20" s="58"/>
      <c r="BX20" s="410"/>
    </row>
    <row r="21" spans="2:76" s="1" customFormat="1" ht="30" customHeight="1" x14ac:dyDescent="0.25">
      <c r="B21" s="35" t="s">
        <v>62</v>
      </c>
      <c r="C21" s="673" t="s">
        <v>58</v>
      </c>
      <c r="D21" s="1170" t="s">
        <v>63</v>
      </c>
      <c r="E21" s="1171"/>
      <c r="F21" s="1171"/>
      <c r="G21" s="1172"/>
      <c r="H21" s="1173" t="s">
        <v>38</v>
      </c>
      <c r="I21" s="1171"/>
      <c r="J21" s="1171"/>
      <c r="K21" s="36">
        <v>29355</v>
      </c>
      <c r="L21" s="885">
        <v>0</v>
      </c>
      <c r="M21" s="454">
        <f>IF($E$14="Ano",0,L21)</f>
        <v>0</v>
      </c>
      <c r="N21" s="40">
        <f>K21*M21</f>
        <v>0</v>
      </c>
      <c r="O21" s="17"/>
      <c r="P21" s="53"/>
      <c r="Q21" s="54">
        <f>M21*1/24</f>
        <v>0</v>
      </c>
      <c r="R21" s="54"/>
      <c r="S21" s="54"/>
      <c r="T21" s="55"/>
      <c r="U21" s="382"/>
      <c r="V21" s="56"/>
      <c r="W21" s="57">
        <f>IF($M21&lt;&gt;0,"X",0)</f>
        <v>0</v>
      </c>
      <c r="X21" s="55">
        <f>IF($M21&lt;&gt;0,"XXX",0)</f>
        <v>0</v>
      </c>
      <c r="Y21" s="55">
        <f>IF($M21&lt;&gt;0,"XXX",0)</f>
        <v>0</v>
      </c>
      <c r="Z21" s="55">
        <f>IF($M21&lt;&gt;0,"XXX",0)</f>
        <v>0</v>
      </c>
      <c r="AA21" s="58"/>
      <c r="AB21" s="410"/>
      <c r="AG21" s="40">
        <v>29355</v>
      </c>
      <c r="AH21" s="688">
        <v>0</v>
      </c>
      <c r="AI21" s="454">
        <f>IF($E$14="Ano",0,AH21)</f>
        <v>0</v>
      </c>
      <c r="AJ21" s="689">
        <f>AG21*AI21</f>
        <v>0</v>
      </c>
      <c r="AK21" s="687" t="str">
        <f t="shared" si="4"/>
        <v>02.3.68.1</v>
      </c>
      <c r="AL21" s="40">
        <f t="shared" si="5"/>
        <v>0</v>
      </c>
      <c r="AM21" s="17"/>
      <c r="AN21" s="53"/>
      <c r="AO21" s="54">
        <f>AI21*1/24</f>
        <v>0</v>
      </c>
      <c r="AP21" s="54"/>
      <c r="AQ21" s="54"/>
      <c r="AR21" s="55"/>
      <c r="AS21" s="382"/>
      <c r="AT21" s="56"/>
      <c r="AU21" s="57">
        <f>IF(AI21&lt;&gt;0,"X",0)</f>
        <v>0</v>
      </c>
      <c r="AV21" s="55">
        <f>IF(AI21&lt;&gt;0,"XXX",0)</f>
        <v>0</v>
      </c>
      <c r="AW21" s="55">
        <f>IF(AI21&lt;&gt;0,"XXX",0)</f>
        <v>0</v>
      </c>
      <c r="AX21" s="55">
        <f>IF(AI21&lt;&gt;0,"XXX",0)</f>
        <v>0</v>
      </c>
      <c r="AY21" s="58"/>
      <c r="AZ21" s="410"/>
      <c r="BE21" s="40">
        <v>29355</v>
      </c>
      <c r="BF21" s="688">
        <v>0</v>
      </c>
      <c r="BG21" s="454">
        <f>IF($E$14="Ano",0,BF21)</f>
        <v>0</v>
      </c>
      <c r="BH21" s="689">
        <f>BE21*BG21</f>
        <v>0</v>
      </c>
      <c r="BI21" s="687" t="str">
        <f t="shared" si="6"/>
        <v>02.3.68.1</v>
      </c>
      <c r="BJ21" s="40">
        <f t="shared" si="3"/>
        <v>0</v>
      </c>
      <c r="BK21" s="17"/>
      <c r="BL21" s="53"/>
      <c r="BM21" s="54">
        <f>BG21*1/24</f>
        <v>0</v>
      </c>
      <c r="BN21" s="54"/>
      <c r="BO21" s="54"/>
      <c r="BP21" s="55"/>
      <c r="BQ21" s="382"/>
      <c r="BR21" s="56"/>
      <c r="BS21" s="57">
        <f>IF(BG21&lt;&gt;0,"X",0)</f>
        <v>0</v>
      </c>
      <c r="BT21" s="55">
        <f>IF(BG21&lt;&gt;0,"XXX",0)</f>
        <v>0</v>
      </c>
      <c r="BU21" s="55">
        <f>IF(BG21&lt;&gt;0,"XXX",0)</f>
        <v>0</v>
      </c>
      <c r="BV21" s="55">
        <f>IF(BG21&lt;&gt;0,"XXX",0)</f>
        <v>0</v>
      </c>
      <c r="BW21" s="58"/>
      <c r="BX21" s="410"/>
    </row>
    <row r="22" spans="2:76" s="1" customFormat="1" ht="30" hidden="1" customHeight="1" x14ac:dyDescent="0.25">
      <c r="B22" s="35"/>
      <c r="C22" s="675"/>
      <c r="D22" s="37"/>
      <c r="E22" s="37"/>
      <c r="F22" s="37"/>
      <c r="G22" s="598"/>
      <c r="H22" s="599"/>
      <c r="I22" s="598"/>
      <c r="J22" s="600"/>
      <c r="K22" s="36"/>
      <c r="L22" s="879"/>
      <c r="M22" s="448"/>
      <c r="N22" s="40"/>
      <c r="O22" s="17"/>
      <c r="P22" s="53"/>
      <c r="Q22" s="54"/>
      <c r="R22" s="54"/>
      <c r="S22" s="54"/>
      <c r="T22" s="55"/>
      <c r="U22" s="382"/>
      <c r="V22" s="56"/>
      <c r="W22" s="57"/>
      <c r="X22" s="55"/>
      <c r="Y22" s="55"/>
      <c r="Z22" s="55"/>
      <c r="AA22" s="58"/>
      <c r="AB22" s="410"/>
      <c r="AG22" s="40"/>
      <c r="AH22" s="2"/>
      <c r="AI22" s="448"/>
      <c r="AJ22" s="689"/>
      <c r="AK22" s="687"/>
      <c r="AL22" s="40"/>
      <c r="AM22" s="17"/>
      <c r="AN22" s="53"/>
      <c r="AO22" s="54"/>
      <c r="AP22" s="54"/>
      <c r="AQ22" s="54"/>
      <c r="AR22" s="55"/>
      <c r="AS22" s="382"/>
      <c r="AT22" s="56"/>
      <c r="AU22" s="57"/>
      <c r="AV22" s="55"/>
      <c r="AW22" s="55"/>
      <c r="AX22" s="55"/>
      <c r="AY22" s="58"/>
      <c r="AZ22" s="410"/>
      <c r="BE22" s="40"/>
      <c r="BF22" s="2"/>
      <c r="BG22" s="448"/>
      <c r="BH22" s="689"/>
      <c r="BI22" s="687"/>
      <c r="BJ22" s="40">
        <f t="shared" si="3"/>
        <v>0</v>
      </c>
      <c r="BK22" s="17"/>
      <c r="BL22" s="53"/>
      <c r="BM22" s="54"/>
      <c r="BN22" s="54"/>
      <c r="BO22" s="54"/>
      <c r="BP22" s="55"/>
      <c r="BQ22" s="382"/>
      <c r="BR22" s="56"/>
      <c r="BS22" s="57"/>
      <c r="BT22" s="55"/>
      <c r="BU22" s="55"/>
      <c r="BV22" s="55"/>
      <c r="BW22" s="58"/>
      <c r="BX22" s="410"/>
    </row>
    <row r="23" spans="2:76" s="1" customFormat="1" ht="30" customHeight="1" x14ac:dyDescent="0.25">
      <c r="B23" s="35" t="s">
        <v>64</v>
      </c>
      <c r="C23" s="673" t="s">
        <v>58</v>
      </c>
      <c r="D23" s="1170" t="s">
        <v>65</v>
      </c>
      <c r="E23" s="1171"/>
      <c r="F23" s="1171"/>
      <c r="G23" s="1172"/>
      <c r="H23" s="1173" t="s">
        <v>39</v>
      </c>
      <c r="I23" s="1171"/>
      <c r="J23" s="1171"/>
      <c r="K23" s="36">
        <v>4849</v>
      </c>
      <c r="L23" s="885">
        <v>0</v>
      </c>
      <c r="M23" s="454">
        <f>IF($E$14="Ano",0,L23)</f>
        <v>0</v>
      </c>
      <c r="N23" s="40">
        <f>K23*M23</f>
        <v>0</v>
      </c>
      <c r="O23" s="17"/>
      <c r="P23" s="53"/>
      <c r="Q23" s="54">
        <f>M23*1/24</f>
        <v>0</v>
      </c>
      <c r="R23" s="54"/>
      <c r="S23" s="54"/>
      <c r="T23" s="55"/>
      <c r="U23" s="382"/>
      <c r="V23" s="56"/>
      <c r="W23" s="57">
        <f>IF($M23&lt;&gt;0,"X",0)</f>
        <v>0</v>
      </c>
      <c r="X23" s="55">
        <f>IF($M23&lt;&gt;0,"XXX",0)</f>
        <v>0</v>
      </c>
      <c r="Y23" s="55">
        <f>IF($M23&lt;&gt;0,"XXX",0)</f>
        <v>0</v>
      </c>
      <c r="Z23" s="55">
        <f>IF($M23&lt;&gt;0,"XXX",0)</f>
        <v>0</v>
      </c>
      <c r="AA23" s="58"/>
      <c r="AB23" s="410"/>
      <c r="AG23" s="40">
        <v>4849</v>
      </c>
      <c r="AH23" s="688">
        <v>0</v>
      </c>
      <c r="AI23" s="454">
        <f>IF($E$14="Ano",0,AH23)</f>
        <v>0</v>
      </c>
      <c r="AJ23" s="689">
        <f>AG23*AI23</f>
        <v>0</v>
      </c>
      <c r="AK23" s="687" t="str">
        <f t="shared" si="4"/>
        <v>02.3.68.1</v>
      </c>
      <c r="AL23" s="40">
        <f t="shared" si="5"/>
        <v>0</v>
      </c>
      <c r="AM23" s="17"/>
      <c r="AN23" s="53"/>
      <c r="AO23" s="54">
        <f>AI23*1/24</f>
        <v>0</v>
      </c>
      <c r="AP23" s="54"/>
      <c r="AQ23" s="54"/>
      <c r="AR23" s="55"/>
      <c r="AS23" s="382"/>
      <c r="AT23" s="56"/>
      <c r="AU23" s="57">
        <f>IF(AI23&lt;&gt;0,"X",0)</f>
        <v>0</v>
      </c>
      <c r="AV23" s="55">
        <f>IF(AI23&lt;&gt;0,"XXX",0)</f>
        <v>0</v>
      </c>
      <c r="AW23" s="55">
        <f>IF(AI23&lt;&gt;0,"XXX",0)</f>
        <v>0</v>
      </c>
      <c r="AX23" s="55">
        <f>IF(AI23&lt;&gt;0,"XXX",0)</f>
        <v>0</v>
      </c>
      <c r="AY23" s="58"/>
      <c r="AZ23" s="410"/>
      <c r="BE23" s="40">
        <v>4849</v>
      </c>
      <c r="BF23" s="688">
        <v>0</v>
      </c>
      <c r="BG23" s="454">
        <f>IF($E$14="Ano",0,BF23)</f>
        <v>0</v>
      </c>
      <c r="BH23" s="689">
        <f>BE23*BG23</f>
        <v>0</v>
      </c>
      <c r="BI23" s="687" t="str">
        <f t="shared" si="6"/>
        <v>02.3.68.1</v>
      </c>
      <c r="BJ23" s="40">
        <f t="shared" si="3"/>
        <v>0</v>
      </c>
      <c r="BK23" s="17"/>
      <c r="BL23" s="53"/>
      <c r="BM23" s="54">
        <f>BG23*1/24</f>
        <v>0</v>
      </c>
      <c r="BN23" s="54"/>
      <c r="BO23" s="54"/>
      <c r="BP23" s="55"/>
      <c r="BQ23" s="382"/>
      <c r="BR23" s="56"/>
      <c r="BS23" s="57">
        <f>IF(BG23&lt;&gt;0,"X",0)</f>
        <v>0</v>
      </c>
      <c r="BT23" s="55">
        <f>IF(BG23&lt;&gt;0,"XXX",0)</f>
        <v>0</v>
      </c>
      <c r="BU23" s="55">
        <f>IF(BG23&lt;&gt;0,"XXX",0)</f>
        <v>0</v>
      </c>
      <c r="BV23" s="55">
        <f>IF(BG23&lt;&gt;0,"XXX",0)</f>
        <v>0</v>
      </c>
      <c r="BW23" s="58"/>
      <c r="BX23" s="410"/>
    </row>
    <row r="24" spans="2:76" s="1" customFormat="1" ht="30" hidden="1" customHeight="1" x14ac:dyDescent="0.25">
      <c r="B24" s="35"/>
      <c r="C24" s="675"/>
      <c r="D24" s="37"/>
      <c r="E24" s="37"/>
      <c r="F24" s="37"/>
      <c r="G24" s="598"/>
      <c r="H24" s="599"/>
      <c r="I24" s="598"/>
      <c r="J24" s="600"/>
      <c r="K24" s="36"/>
      <c r="L24" s="879"/>
      <c r="M24" s="449"/>
      <c r="N24" s="40"/>
      <c r="O24" s="17"/>
      <c r="P24" s="53"/>
      <c r="Q24" s="54"/>
      <c r="R24" s="54"/>
      <c r="S24" s="54"/>
      <c r="T24" s="55"/>
      <c r="U24" s="382"/>
      <c r="V24" s="56"/>
      <c r="W24" s="57"/>
      <c r="X24" s="55"/>
      <c r="Y24" s="55"/>
      <c r="Z24" s="55"/>
      <c r="AA24" s="58"/>
      <c r="AB24" s="410"/>
      <c r="AG24" s="40"/>
      <c r="AH24" s="2"/>
      <c r="AI24" s="449"/>
      <c r="AJ24" s="689"/>
      <c r="AK24" s="687"/>
      <c r="AL24" s="40"/>
      <c r="AM24" s="17"/>
      <c r="AN24" s="53"/>
      <c r="AO24" s="54"/>
      <c r="AP24" s="54"/>
      <c r="AQ24" s="54"/>
      <c r="AR24" s="55"/>
      <c r="AS24" s="382"/>
      <c r="AT24" s="56"/>
      <c r="AU24" s="57"/>
      <c r="AV24" s="55"/>
      <c r="AW24" s="55"/>
      <c r="AX24" s="55"/>
      <c r="AY24" s="58"/>
      <c r="AZ24" s="410"/>
      <c r="BE24" s="40"/>
      <c r="BF24" s="2"/>
      <c r="BG24" s="449"/>
      <c r="BH24" s="689"/>
      <c r="BI24" s="687"/>
      <c r="BJ24" s="40">
        <f t="shared" si="3"/>
        <v>0</v>
      </c>
      <c r="BK24" s="17"/>
      <c r="BL24" s="53"/>
      <c r="BM24" s="54"/>
      <c r="BN24" s="54"/>
      <c r="BO24" s="54"/>
      <c r="BP24" s="55"/>
      <c r="BQ24" s="382"/>
      <c r="BR24" s="56"/>
      <c r="BS24" s="57"/>
      <c r="BT24" s="55"/>
      <c r="BU24" s="55"/>
      <c r="BV24" s="55"/>
      <c r="BW24" s="58"/>
      <c r="BX24" s="410"/>
    </row>
    <row r="25" spans="2:76" s="1" customFormat="1" ht="30" customHeight="1" x14ac:dyDescent="0.25">
      <c r="B25" s="35" t="s">
        <v>66</v>
      </c>
      <c r="C25" s="673" t="s">
        <v>58</v>
      </c>
      <c r="D25" s="1170" t="s">
        <v>67</v>
      </c>
      <c r="E25" s="1171"/>
      <c r="F25" s="1171"/>
      <c r="G25" s="1172"/>
      <c r="H25" s="1173" t="s">
        <v>68</v>
      </c>
      <c r="I25" s="1171"/>
      <c r="J25" s="1171"/>
      <c r="K25" s="36">
        <v>3402</v>
      </c>
      <c r="L25" s="885">
        <v>0</v>
      </c>
      <c r="M25" s="449">
        <f>L25</f>
        <v>0</v>
      </c>
      <c r="N25" s="40">
        <f>K25*M25</f>
        <v>0</v>
      </c>
      <c r="O25" s="17"/>
      <c r="P25" s="53"/>
      <c r="Q25" s="54">
        <f>M25*1/120</f>
        <v>0</v>
      </c>
      <c r="R25" s="54"/>
      <c r="S25" s="54"/>
      <c r="T25" s="55"/>
      <c r="U25" s="382"/>
      <c r="V25" s="56"/>
      <c r="W25" s="57">
        <f>IF($M25&lt;&gt;0,"X",0)</f>
        <v>0</v>
      </c>
      <c r="X25" s="55">
        <f>IF($M25&lt;&gt;0,"XXX",0)</f>
        <v>0</v>
      </c>
      <c r="Y25" s="55">
        <f>IF($M25&lt;&gt;0,"XXX",0)</f>
        <v>0</v>
      </c>
      <c r="Z25" s="55">
        <f>IF($M25&lt;&gt;0,"XXX",0)</f>
        <v>0</v>
      </c>
      <c r="AA25" s="59"/>
      <c r="AB25" s="410"/>
      <c r="AG25" s="40">
        <v>3402</v>
      </c>
      <c r="AH25" s="688">
        <v>0</v>
      </c>
      <c r="AI25" s="449">
        <f>AH25</f>
        <v>0</v>
      </c>
      <c r="AJ25" s="689">
        <f>AG25*AI25</f>
        <v>0</v>
      </c>
      <c r="AK25" s="687" t="str">
        <f t="shared" si="4"/>
        <v>02.3.68.1</v>
      </c>
      <c r="AL25" s="40">
        <f t="shared" si="5"/>
        <v>0</v>
      </c>
      <c r="AM25" s="17"/>
      <c r="AN25" s="53"/>
      <c r="AO25" s="54">
        <f>AI25*1/120</f>
        <v>0</v>
      </c>
      <c r="AP25" s="54"/>
      <c r="AQ25" s="54"/>
      <c r="AR25" s="55"/>
      <c r="AS25" s="382"/>
      <c r="AT25" s="56"/>
      <c r="AU25" s="57">
        <f>IF(AI25&lt;&gt;0,"X",0)</f>
        <v>0</v>
      </c>
      <c r="AV25" s="55">
        <f>IF(AI25&lt;&gt;0,"XXX",0)</f>
        <v>0</v>
      </c>
      <c r="AW25" s="55">
        <f>IF(AI25&lt;&gt;0,"XXX",0)</f>
        <v>0</v>
      </c>
      <c r="AX25" s="55">
        <f>IF(AI25&lt;&gt;0,"XXX",0)</f>
        <v>0</v>
      </c>
      <c r="AY25" s="59"/>
      <c r="AZ25" s="410"/>
      <c r="BE25" s="40">
        <v>3402</v>
      </c>
      <c r="BF25" s="688">
        <v>0</v>
      </c>
      <c r="BG25" s="449">
        <f>BF25</f>
        <v>0</v>
      </c>
      <c r="BH25" s="689">
        <f>BE25*BG25</f>
        <v>0</v>
      </c>
      <c r="BI25" s="687" t="str">
        <f t="shared" si="6"/>
        <v>02.3.68.1</v>
      </c>
      <c r="BJ25" s="40">
        <f t="shared" si="3"/>
        <v>0</v>
      </c>
      <c r="BK25" s="17"/>
      <c r="BL25" s="53"/>
      <c r="BM25" s="54">
        <f>BG25*1/120</f>
        <v>0</v>
      </c>
      <c r="BN25" s="54"/>
      <c r="BO25" s="54"/>
      <c r="BP25" s="55"/>
      <c r="BQ25" s="382"/>
      <c r="BR25" s="56"/>
      <c r="BS25" s="57">
        <f>IF(BG25&lt;&gt;0,"X",0)</f>
        <v>0</v>
      </c>
      <c r="BT25" s="55">
        <f>IF(BG25&lt;&gt;0,"XXX",0)</f>
        <v>0</v>
      </c>
      <c r="BU25" s="55">
        <f>IF(BG25&lt;&gt;0,"XXX",0)</f>
        <v>0</v>
      </c>
      <c r="BV25" s="55">
        <f>IF(BG25&lt;&gt;0,"XXX",0)</f>
        <v>0</v>
      </c>
      <c r="BW25" s="59"/>
      <c r="BX25" s="410"/>
    </row>
    <row r="26" spans="2:76" s="1" customFormat="1" ht="30" hidden="1" customHeight="1" x14ac:dyDescent="0.25">
      <c r="B26" s="35"/>
      <c r="C26" s="675"/>
      <c r="D26" s="37"/>
      <c r="E26" s="37"/>
      <c r="F26" s="37"/>
      <c r="G26" s="598"/>
      <c r="H26" s="599"/>
      <c r="I26" s="598"/>
      <c r="J26" s="600"/>
      <c r="K26" s="36"/>
      <c r="L26" s="879"/>
      <c r="M26" s="449"/>
      <c r="N26" s="40"/>
      <c r="O26" s="17"/>
      <c r="P26" s="53"/>
      <c r="Q26" s="54"/>
      <c r="R26" s="54"/>
      <c r="S26" s="54"/>
      <c r="T26" s="55"/>
      <c r="U26" s="382"/>
      <c r="V26" s="56"/>
      <c r="W26" s="57"/>
      <c r="X26" s="55"/>
      <c r="Y26" s="55"/>
      <c r="Z26" s="55"/>
      <c r="AA26" s="59"/>
      <c r="AB26" s="410"/>
      <c r="AG26" s="40"/>
      <c r="AH26" s="2"/>
      <c r="AI26" s="449"/>
      <c r="AJ26" s="689"/>
      <c r="AK26" s="687"/>
      <c r="AL26" s="40"/>
      <c r="AM26" s="17"/>
      <c r="AN26" s="53"/>
      <c r="AO26" s="54"/>
      <c r="AP26" s="54"/>
      <c r="AQ26" s="54"/>
      <c r="AR26" s="55"/>
      <c r="AS26" s="382"/>
      <c r="AT26" s="56"/>
      <c r="AU26" s="57"/>
      <c r="AV26" s="55"/>
      <c r="AW26" s="55"/>
      <c r="AX26" s="55"/>
      <c r="AY26" s="59"/>
      <c r="AZ26" s="410"/>
      <c r="BE26" s="40"/>
      <c r="BF26" s="2"/>
      <c r="BG26" s="449"/>
      <c r="BH26" s="689"/>
      <c r="BI26" s="687"/>
      <c r="BJ26" s="40">
        <f t="shared" si="3"/>
        <v>0</v>
      </c>
      <c r="BK26" s="17"/>
      <c r="BL26" s="53"/>
      <c r="BM26" s="54"/>
      <c r="BN26" s="54"/>
      <c r="BO26" s="54"/>
      <c r="BP26" s="55"/>
      <c r="BQ26" s="382"/>
      <c r="BR26" s="56"/>
      <c r="BS26" s="57"/>
      <c r="BT26" s="55"/>
      <c r="BU26" s="55"/>
      <c r="BV26" s="55"/>
      <c r="BW26" s="59"/>
      <c r="BX26" s="410"/>
    </row>
    <row r="27" spans="2:76" s="1" customFormat="1" ht="30" customHeight="1" x14ac:dyDescent="0.25">
      <c r="B27" s="35" t="s">
        <v>69</v>
      </c>
      <c r="C27" s="673" t="s">
        <v>58</v>
      </c>
      <c r="D27" s="1170" t="s">
        <v>256</v>
      </c>
      <c r="E27" s="1171"/>
      <c r="F27" s="1171"/>
      <c r="G27" s="1172"/>
      <c r="H27" s="1173" t="s">
        <v>35</v>
      </c>
      <c r="I27" s="1171"/>
      <c r="J27" s="1171"/>
      <c r="K27" s="36">
        <v>3480</v>
      </c>
      <c r="L27" s="885">
        <v>0</v>
      </c>
      <c r="M27" s="449">
        <f>L27</f>
        <v>0</v>
      </c>
      <c r="N27" s="40">
        <f>K27*M27</f>
        <v>0</v>
      </c>
      <c r="O27" s="17"/>
      <c r="P27" s="53">
        <f>IF(M27&lt;&gt;0,"*",0)</f>
        <v>0</v>
      </c>
      <c r="Q27" s="54"/>
      <c r="R27" s="54"/>
      <c r="S27" s="54"/>
      <c r="T27" s="55"/>
      <c r="U27" s="382"/>
      <c r="V27" s="56"/>
      <c r="W27" s="57"/>
      <c r="X27" s="55"/>
      <c r="Y27" s="55"/>
      <c r="Z27" s="55"/>
      <c r="AA27" s="59">
        <f>M27/2</f>
        <v>0</v>
      </c>
      <c r="AB27" s="410">
        <f>M27/3</f>
        <v>0</v>
      </c>
      <c r="AG27" s="40">
        <v>3480</v>
      </c>
      <c r="AH27" s="688">
        <v>0</v>
      </c>
      <c r="AI27" s="449">
        <f>AH27</f>
        <v>0</v>
      </c>
      <c r="AJ27" s="689">
        <f>AG27*AI27</f>
        <v>0</v>
      </c>
      <c r="AK27" s="687" t="str">
        <f t="shared" si="4"/>
        <v>02.3.68.1</v>
      </c>
      <c r="AL27" s="40">
        <f t="shared" si="5"/>
        <v>0</v>
      </c>
      <c r="AM27" s="17"/>
      <c r="AN27" s="53">
        <f>IF(AI27&lt;&gt;0,"*",0)</f>
        <v>0</v>
      </c>
      <c r="AO27" s="54"/>
      <c r="AP27" s="54"/>
      <c r="AQ27" s="54"/>
      <c r="AR27" s="55"/>
      <c r="AS27" s="382"/>
      <c r="AT27" s="56"/>
      <c r="AU27" s="57"/>
      <c r="AV27" s="55"/>
      <c r="AW27" s="55"/>
      <c r="AX27" s="55"/>
      <c r="AY27" s="59">
        <f>AI27/2</f>
        <v>0</v>
      </c>
      <c r="AZ27" s="410">
        <f>AI27/3</f>
        <v>0</v>
      </c>
      <c r="BE27" s="40">
        <v>3480</v>
      </c>
      <c r="BF27" s="688">
        <v>0</v>
      </c>
      <c r="BG27" s="449">
        <f>BF27</f>
        <v>0</v>
      </c>
      <c r="BH27" s="689">
        <f>BE27*BG27</f>
        <v>0</v>
      </c>
      <c r="BI27" s="687" t="str">
        <f t="shared" si="6"/>
        <v>02.3.68.1</v>
      </c>
      <c r="BJ27" s="40">
        <f t="shared" si="3"/>
        <v>0</v>
      </c>
      <c r="BK27" s="17"/>
      <c r="BL27" s="53">
        <f>IF(BG27&lt;&gt;0,"*",0)</f>
        <v>0</v>
      </c>
      <c r="BM27" s="54"/>
      <c r="BN27" s="54"/>
      <c r="BO27" s="54"/>
      <c r="BP27" s="55"/>
      <c r="BQ27" s="382"/>
      <c r="BR27" s="56"/>
      <c r="BS27" s="57"/>
      <c r="BT27" s="55"/>
      <c r="BU27" s="55"/>
      <c r="BV27" s="55"/>
      <c r="BW27" s="59">
        <f>BG27/2</f>
        <v>0</v>
      </c>
      <c r="BX27" s="410">
        <f>BG27/3</f>
        <v>0</v>
      </c>
    </row>
    <row r="28" spans="2:76" s="1" customFormat="1" ht="30" hidden="1" customHeight="1" x14ac:dyDescent="0.25">
      <c r="B28" s="35"/>
      <c r="C28" s="675"/>
      <c r="D28" s="37"/>
      <c r="E28" s="37"/>
      <c r="F28" s="37"/>
      <c r="G28" s="598"/>
      <c r="H28" s="599"/>
      <c r="I28" s="598"/>
      <c r="J28" s="600"/>
      <c r="K28" s="36"/>
      <c r="L28" s="879"/>
      <c r="M28" s="449"/>
      <c r="N28" s="40"/>
      <c r="O28" s="17"/>
      <c r="P28" s="53"/>
      <c r="Q28" s="54"/>
      <c r="R28" s="54"/>
      <c r="S28" s="54"/>
      <c r="T28" s="55"/>
      <c r="U28" s="382"/>
      <c r="V28" s="56"/>
      <c r="W28" s="57"/>
      <c r="X28" s="55"/>
      <c r="Y28" s="55"/>
      <c r="Z28" s="55"/>
      <c r="AA28" s="59"/>
      <c r="AB28" s="410"/>
      <c r="AG28" s="40"/>
      <c r="AH28" s="2"/>
      <c r="AI28" s="449"/>
      <c r="AJ28" s="689"/>
      <c r="AK28" s="687"/>
      <c r="AL28" s="40"/>
      <c r="AM28" s="17"/>
      <c r="AN28" s="53"/>
      <c r="AO28" s="54"/>
      <c r="AP28" s="54"/>
      <c r="AQ28" s="54"/>
      <c r="AR28" s="55"/>
      <c r="AS28" s="382"/>
      <c r="AT28" s="56"/>
      <c r="AU28" s="57"/>
      <c r="AV28" s="55"/>
      <c r="AW28" s="55"/>
      <c r="AX28" s="55"/>
      <c r="AY28" s="59"/>
      <c r="AZ28" s="410"/>
      <c r="BE28" s="40"/>
      <c r="BF28" s="2"/>
      <c r="BG28" s="449"/>
      <c r="BH28" s="689"/>
      <c r="BI28" s="687"/>
      <c r="BJ28" s="40">
        <f t="shared" si="3"/>
        <v>0</v>
      </c>
      <c r="BK28" s="17"/>
      <c r="BL28" s="53"/>
      <c r="BM28" s="54"/>
      <c r="BN28" s="54"/>
      <c r="BO28" s="54"/>
      <c r="BP28" s="55"/>
      <c r="BQ28" s="382"/>
      <c r="BR28" s="56"/>
      <c r="BS28" s="57"/>
      <c r="BT28" s="55"/>
      <c r="BU28" s="55"/>
      <c r="BV28" s="55"/>
      <c r="BW28" s="59"/>
      <c r="BX28" s="410"/>
    </row>
    <row r="29" spans="2:76" s="1" customFormat="1" ht="30" customHeight="1" x14ac:dyDescent="0.25">
      <c r="B29" s="35" t="s">
        <v>70</v>
      </c>
      <c r="C29" s="677" t="s">
        <v>278</v>
      </c>
      <c r="D29" s="1170" t="s">
        <v>257</v>
      </c>
      <c r="E29" s="1171"/>
      <c r="F29" s="1171"/>
      <c r="G29" s="1172"/>
      <c r="H29" s="1173" t="s">
        <v>35</v>
      </c>
      <c r="I29" s="1171"/>
      <c r="J29" s="1171"/>
      <c r="K29" s="36">
        <v>3480</v>
      </c>
      <c r="L29" s="885">
        <v>0</v>
      </c>
      <c r="M29" s="449">
        <f>IF($E$14="Ano",0,L29)</f>
        <v>0</v>
      </c>
      <c r="N29" s="40">
        <f>K29*M29</f>
        <v>0</v>
      </c>
      <c r="O29" s="17"/>
      <c r="P29" s="53">
        <f>IF(M29&lt;&gt;0,"*",0)</f>
        <v>0</v>
      </c>
      <c r="Q29" s="54"/>
      <c r="R29" s="54"/>
      <c r="S29" s="54"/>
      <c r="T29" s="55"/>
      <c r="U29" s="382"/>
      <c r="V29" s="56"/>
      <c r="W29" s="57"/>
      <c r="X29" s="55"/>
      <c r="Y29" s="55"/>
      <c r="Z29" s="55"/>
      <c r="AA29" s="59">
        <f>M29/2</f>
        <v>0</v>
      </c>
      <c r="AB29" s="410">
        <f>M29/3</f>
        <v>0</v>
      </c>
      <c r="AG29" s="40">
        <v>3480</v>
      </c>
      <c r="AH29" s="688">
        <v>0</v>
      </c>
      <c r="AI29" s="449">
        <f>IF($E$14="Ano",0,AH29)</f>
        <v>0</v>
      </c>
      <c r="AJ29" s="689">
        <f>AG29*AI29</f>
        <v>0</v>
      </c>
      <c r="AK29" s="687" t="str">
        <f t="shared" si="4"/>
        <v>02.3.61.1</v>
      </c>
      <c r="AL29" s="40">
        <f t="shared" si="5"/>
        <v>0</v>
      </c>
      <c r="AM29" s="17"/>
      <c r="AN29" s="53">
        <f>IF(AI29&lt;&gt;0,"*",0)</f>
        <v>0</v>
      </c>
      <c r="AO29" s="54"/>
      <c r="AP29" s="54"/>
      <c r="AQ29" s="54"/>
      <c r="AR29" s="55"/>
      <c r="AS29" s="382"/>
      <c r="AT29" s="56"/>
      <c r="AU29" s="57"/>
      <c r="AV29" s="55"/>
      <c r="AW29" s="55"/>
      <c r="AX29" s="55"/>
      <c r="AY29" s="59">
        <f>AI29/2</f>
        <v>0</v>
      </c>
      <c r="AZ29" s="410">
        <f>AI29/3</f>
        <v>0</v>
      </c>
      <c r="BE29" s="40">
        <v>3480</v>
      </c>
      <c r="BF29" s="688">
        <v>0</v>
      </c>
      <c r="BG29" s="449">
        <f>IF($E$14="Ano",0,BF29)</f>
        <v>0</v>
      </c>
      <c r="BH29" s="689">
        <f>BE29*BG29</f>
        <v>0</v>
      </c>
      <c r="BI29" s="687" t="str">
        <f t="shared" si="6"/>
        <v>02.3.61.1</v>
      </c>
      <c r="BJ29" s="40">
        <f t="shared" si="3"/>
        <v>0</v>
      </c>
      <c r="BK29" s="17"/>
      <c r="BL29" s="53">
        <f>IF(BG29&lt;&gt;0,"*",0)</f>
        <v>0</v>
      </c>
      <c r="BM29" s="54"/>
      <c r="BN29" s="54"/>
      <c r="BO29" s="54"/>
      <c r="BP29" s="55"/>
      <c r="BQ29" s="382"/>
      <c r="BR29" s="56"/>
      <c r="BS29" s="57"/>
      <c r="BT29" s="55"/>
      <c r="BU29" s="55"/>
      <c r="BV29" s="55"/>
      <c r="BW29" s="59">
        <f>BG29/2</f>
        <v>0</v>
      </c>
      <c r="BX29" s="410">
        <f>BG29/3</f>
        <v>0</v>
      </c>
    </row>
    <row r="30" spans="2:76" s="1" customFormat="1" ht="30" hidden="1" customHeight="1" x14ac:dyDescent="0.25">
      <c r="B30" s="35"/>
      <c r="C30" s="675"/>
      <c r="D30" s="37"/>
      <c r="E30" s="37"/>
      <c r="F30" s="37"/>
      <c r="G30" s="598"/>
      <c r="H30" s="599"/>
      <c r="I30" s="598"/>
      <c r="J30" s="600"/>
      <c r="K30" s="36"/>
      <c r="L30" s="879"/>
      <c r="M30" s="449"/>
      <c r="N30" s="40"/>
      <c r="O30" s="17"/>
      <c r="P30" s="53"/>
      <c r="Q30" s="54"/>
      <c r="R30" s="54"/>
      <c r="S30" s="54"/>
      <c r="T30" s="55"/>
      <c r="U30" s="382"/>
      <c r="V30" s="56"/>
      <c r="W30" s="57"/>
      <c r="X30" s="55"/>
      <c r="Y30" s="55"/>
      <c r="Z30" s="55"/>
      <c r="AA30" s="59"/>
      <c r="AB30" s="410"/>
      <c r="AG30" s="40"/>
      <c r="AH30" s="2"/>
      <c r="AI30" s="449"/>
      <c r="AJ30" s="689"/>
      <c r="AK30" s="687"/>
      <c r="AL30" s="40"/>
      <c r="AM30" s="17"/>
      <c r="AN30" s="53"/>
      <c r="AO30" s="54"/>
      <c r="AP30" s="54"/>
      <c r="AQ30" s="54"/>
      <c r="AR30" s="55"/>
      <c r="AS30" s="382"/>
      <c r="AT30" s="56"/>
      <c r="AU30" s="57"/>
      <c r="AV30" s="55"/>
      <c r="AW30" s="55"/>
      <c r="AX30" s="55"/>
      <c r="AY30" s="59"/>
      <c r="AZ30" s="410"/>
      <c r="BE30" s="40"/>
      <c r="BF30" s="2"/>
      <c r="BG30" s="449"/>
      <c r="BH30" s="689"/>
      <c r="BI30" s="687"/>
      <c r="BJ30" s="40">
        <f t="shared" si="3"/>
        <v>0</v>
      </c>
      <c r="BK30" s="17"/>
      <c r="BL30" s="53"/>
      <c r="BM30" s="54"/>
      <c r="BN30" s="54"/>
      <c r="BO30" s="54"/>
      <c r="BP30" s="55"/>
      <c r="BQ30" s="382"/>
      <c r="BR30" s="56"/>
      <c r="BS30" s="57"/>
      <c r="BT30" s="55"/>
      <c r="BU30" s="55"/>
      <c r="BV30" s="55"/>
      <c r="BW30" s="59"/>
      <c r="BX30" s="410"/>
    </row>
    <row r="31" spans="2:76" s="1" customFormat="1" ht="30" customHeight="1" x14ac:dyDescent="0.25">
      <c r="B31" s="35" t="s">
        <v>71</v>
      </c>
      <c r="C31" s="673" t="s">
        <v>58</v>
      </c>
      <c r="D31" s="1170" t="s">
        <v>101</v>
      </c>
      <c r="E31" s="1171"/>
      <c r="F31" s="1171"/>
      <c r="G31" s="1172"/>
      <c r="H31" s="1173" t="s">
        <v>72</v>
      </c>
      <c r="I31" s="1171"/>
      <c r="J31" s="1171"/>
      <c r="K31" s="36">
        <v>31191</v>
      </c>
      <c r="L31" s="885">
        <v>0</v>
      </c>
      <c r="M31" s="449">
        <f>L31</f>
        <v>0</v>
      </c>
      <c r="N31" s="40">
        <f>K31*M31</f>
        <v>0</v>
      </c>
      <c r="O31" s="17"/>
      <c r="P31" s="53"/>
      <c r="Q31" s="54"/>
      <c r="R31" s="405">
        <f>M31</f>
        <v>0</v>
      </c>
      <c r="S31" s="54"/>
      <c r="T31" s="55"/>
      <c r="U31" s="382"/>
      <c r="V31" s="56"/>
      <c r="W31" s="57">
        <f>IF($M31&lt;&gt;0,"X",0)</f>
        <v>0</v>
      </c>
      <c r="X31" s="55">
        <f>IF($M31&lt;&gt;0,"XXX",0)</f>
        <v>0</v>
      </c>
      <c r="Y31" s="55">
        <f>IF($M31&lt;&gt;0,"XXX",0)</f>
        <v>0</v>
      </c>
      <c r="Z31" s="55">
        <f>IF($M31&lt;&gt;0,"XXX",0)</f>
        <v>0</v>
      </c>
      <c r="AA31" s="59"/>
      <c r="AB31" s="410"/>
      <c r="AG31" s="40">
        <v>31191</v>
      </c>
      <c r="AH31" s="688">
        <v>0</v>
      </c>
      <c r="AI31" s="449">
        <f>AH31</f>
        <v>0</v>
      </c>
      <c r="AJ31" s="689">
        <f>AG31*AI31</f>
        <v>0</v>
      </c>
      <c r="AK31" s="687" t="str">
        <f t="shared" si="4"/>
        <v>02.3.68.1</v>
      </c>
      <c r="AL31" s="40">
        <f t="shared" si="5"/>
        <v>0</v>
      </c>
      <c r="AM31" s="17"/>
      <c r="AN31" s="53"/>
      <c r="AO31" s="54"/>
      <c r="AP31" s="405">
        <f>AI31</f>
        <v>0</v>
      </c>
      <c r="AQ31" s="54"/>
      <c r="AR31" s="55"/>
      <c r="AS31" s="382"/>
      <c r="AT31" s="56"/>
      <c r="AU31" s="57">
        <f>IF(AI31&lt;&gt;0,"X",0)</f>
        <v>0</v>
      </c>
      <c r="AV31" s="55">
        <f>IF(AI31&lt;&gt;0,"XXX",0)</f>
        <v>0</v>
      </c>
      <c r="AW31" s="55">
        <f>IF(AI31&lt;&gt;0,"XXX",0)</f>
        <v>0</v>
      </c>
      <c r="AX31" s="55">
        <f>IF(AI31&lt;&gt;0,"XXX",0)</f>
        <v>0</v>
      </c>
      <c r="AY31" s="59"/>
      <c r="AZ31" s="410"/>
      <c r="BE31" s="40">
        <v>31191</v>
      </c>
      <c r="BF31" s="688">
        <v>0</v>
      </c>
      <c r="BG31" s="449">
        <f>BF31</f>
        <v>0</v>
      </c>
      <c r="BH31" s="689">
        <f>BE31*BG31</f>
        <v>0</v>
      </c>
      <c r="BI31" s="687" t="str">
        <f t="shared" si="6"/>
        <v>02.3.68.1</v>
      </c>
      <c r="BJ31" s="40">
        <f t="shared" si="3"/>
        <v>0</v>
      </c>
      <c r="BK31" s="17"/>
      <c r="BL31" s="53"/>
      <c r="BM31" s="54"/>
      <c r="BN31" s="405">
        <f>BG31</f>
        <v>0</v>
      </c>
      <c r="BO31" s="54"/>
      <c r="BP31" s="55"/>
      <c r="BQ31" s="382"/>
      <c r="BR31" s="56"/>
      <c r="BS31" s="57">
        <f>IF(BG31&lt;&gt;0,"X",0)</f>
        <v>0</v>
      </c>
      <c r="BT31" s="55">
        <f>IF(BG31&lt;&gt;0,"XXX",0)</f>
        <v>0</v>
      </c>
      <c r="BU31" s="55">
        <f>IF(BG31&lt;&gt;0,"XXX",0)</f>
        <v>0</v>
      </c>
      <c r="BV31" s="55">
        <f>IF(BG31&lt;&gt;0,"XXX",0)</f>
        <v>0</v>
      </c>
      <c r="BW31" s="59"/>
      <c r="BX31" s="410"/>
    </row>
    <row r="32" spans="2:76" s="1" customFormat="1" ht="30" hidden="1" customHeight="1" x14ac:dyDescent="0.25">
      <c r="B32" s="35"/>
      <c r="C32" s="675"/>
      <c r="D32" s="37"/>
      <c r="E32" s="37"/>
      <c r="F32" s="37"/>
      <c r="G32" s="598"/>
      <c r="H32" s="599"/>
      <c r="I32" s="598"/>
      <c r="J32" s="600"/>
      <c r="K32" s="36"/>
      <c r="L32" s="879"/>
      <c r="M32" s="449"/>
      <c r="N32" s="40"/>
      <c r="O32" s="17"/>
      <c r="P32" s="53"/>
      <c r="Q32" s="54"/>
      <c r="R32" s="54"/>
      <c r="S32" s="54"/>
      <c r="T32" s="55"/>
      <c r="U32" s="382"/>
      <c r="V32" s="56"/>
      <c r="W32" s="57"/>
      <c r="X32" s="55"/>
      <c r="Y32" s="55"/>
      <c r="Z32" s="55"/>
      <c r="AA32" s="59"/>
      <c r="AB32" s="410"/>
      <c r="AG32" s="40"/>
      <c r="AH32" s="2"/>
      <c r="AI32" s="449"/>
      <c r="AJ32" s="689"/>
      <c r="AK32" s="687"/>
      <c r="AL32" s="40"/>
      <c r="AM32" s="17"/>
      <c r="AN32" s="53"/>
      <c r="AO32" s="54"/>
      <c r="AP32" s="54"/>
      <c r="AQ32" s="54"/>
      <c r="AR32" s="55"/>
      <c r="AS32" s="382"/>
      <c r="AT32" s="56"/>
      <c r="AU32" s="57"/>
      <c r="AV32" s="55"/>
      <c r="AW32" s="55"/>
      <c r="AX32" s="55"/>
      <c r="AY32" s="59"/>
      <c r="AZ32" s="410"/>
      <c r="BE32" s="40"/>
      <c r="BF32" s="2"/>
      <c r="BG32" s="449"/>
      <c r="BH32" s="689"/>
      <c r="BI32" s="687"/>
      <c r="BJ32" s="40">
        <f t="shared" si="3"/>
        <v>0</v>
      </c>
      <c r="BK32" s="17"/>
      <c r="BL32" s="53"/>
      <c r="BM32" s="54"/>
      <c r="BN32" s="54"/>
      <c r="BO32" s="54"/>
      <c r="BP32" s="55"/>
      <c r="BQ32" s="382"/>
      <c r="BR32" s="56"/>
      <c r="BS32" s="57"/>
      <c r="BT32" s="55"/>
      <c r="BU32" s="55"/>
      <c r="BV32" s="55"/>
      <c r="BW32" s="59"/>
      <c r="BX32" s="410"/>
    </row>
    <row r="33" spans="2:76" s="1" customFormat="1" ht="30" customHeight="1" x14ac:dyDescent="0.25">
      <c r="B33" s="35" t="s">
        <v>73</v>
      </c>
      <c r="C33" s="673" t="s">
        <v>58</v>
      </c>
      <c r="D33" s="1170" t="s">
        <v>102</v>
      </c>
      <c r="E33" s="1171"/>
      <c r="F33" s="1171"/>
      <c r="G33" s="1172"/>
      <c r="H33" s="1173" t="s">
        <v>75</v>
      </c>
      <c r="I33" s="1171"/>
      <c r="J33" s="1171"/>
      <c r="K33" s="36">
        <v>9010</v>
      </c>
      <c r="L33" s="885">
        <v>0</v>
      </c>
      <c r="M33" s="449">
        <f>L33</f>
        <v>0</v>
      </c>
      <c r="N33" s="40">
        <f>K33*M33</f>
        <v>0</v>
      </c>
      <c r="O33" s="17"/>
      <c r="P33" s="53">
        <f>2*M33</f>
        <v>0</v>
      </c>
      <c r="Q33" s="54"/>
      <c r="R33" s="54"/>
      <c r="S33" s="54"/>
      <c r="T33" s="55"/>
      <c r="U33" s="382"/>
      <c r="V33" s="56"/>
      <c r="W33" s="57"/>
      <c r="X33" s="55"/>
      <c r="Y33" s="55"/>
      <c r="Z33" s="55"/>
      <c r="AA33" s="59">
        <f t="shared" ref="AA33:AA37" si="7">P33</f>
        <v>0</v>
      </c>
      <c r="AB33" s="410">
        <f>P33/4</f>
        <v>0</v>
      </c>
      <c r="AG33" s="40">
        <v>9010</v>
      </c>
      <c r="AH33" s="688">
        <v>0</v>
      </c>
      <c r="AI33" s="449">
        <f>AH33</f>
        <v>0</v>
      </c>
      <c r="AJ33" s="689">
        <f>AG33*AI33</f>
        <v>0</v>
      </c>
      <c r="AK33" s="687" t="str">
        <f>IF($C33="1.1","02.3.68.1",IF($C33="1.2","02.3.68.2",IF($C33="1.5","02.3.68.5",IF($C33="3.1","02.3.61.1",))))</f>
        <v>02.3.68.1</v>
      </c>
      <c r="AL33" s="40">
        <f t="shared" si="5"/>
        <v>0</v>
      </c>
      <c r="AM33" s="17"/>
      <c r="AN33" s="53">
        <f>2*AI33</f>
        <v>0</v>
      </c>
      <c r="AO33" s="54"/>
      <c r="AP33" s="54"/>
      <c r="AQ33" s="54"/>
      <c r="AR33" s="55"/>
      <c r="AS33" s="382"/>
      <c r="AT33" s="56"/>
      <c r="AU33" s="57"/>
      <c r="AV33" s="55"/>
      <c r="AW33" s="55"/>
      <c r="AX33" s="55"/>
      <c r="AY33" s="59">
        <f t="shared" ref="AY33" si="8">AN33</f>
        <v>0</v>
      </c>
      <c r="AZ33" s="410">
        <f>AN33/4</f>
        <v>0</v>
      </c>
      <c r="BE33" s="40">
        <v>9010</v>
      </c>
      <c r="BF33" s="688">
        <v>0</v>
      </c>
      <c r="BG33" s="449">
        <f>BF33</f>
        <v>0</v>
      </c>
      <c r="BH33" s="689">
        <f>BE33*BG33</f>
        <v>0</v>
      </c>
      <c r="BI33" s="687" t="str">
        <f>IF($C33="1.1","02.3.68.1",IF($C33="1.2","02.3.68.2",IF($C33="1.5","02.3.68.5",IF($C33="3.1","02.3.61.1",))))</f>
        <v>02.3.68.1</v>
      </c>
      <c r="BJ33" s="40">
        <f t="shared" si="3"/>
        <v>0</v>
      </c>
      <c r="BK33" s="17"/>
      <c r="BL33" s="53">
        <f>2*BG33</f>
        <v>0</v>
      </c>
      <c r="BM33" s="54"/>
      <c r="BN33" s="54"/>
      <c r="BO33" s="54"/>
      <c r="BP33" s="55"/>
      <c r="BQ33" s="382"/>
      <c r="BR33" s="56"/>
      <c r="BS33" s="57"/>
      <c r="BT33" s="55"/>
      <c r="BU33" s="55"/>
      <c r="BV33" s="55"/>
      <c r="BW33" s="59">
        <f t="shared" ref="BW33" si="9">BL33</f>
        <v>0</v>
      </c>
      <c r="BX33" s="410">
        <f>BL33/4</f>
        <v>0</v>
      </c>
    </row>
    <row r="34" spans="2:76" s="1" customFormat="1" ht="30" hidden="1" customHeight="1" x14ac:dyDescent="0.25">
      <c r="B34" s="35"/>
      <c r="C34" s="675"/>
      <c r="D34" s="37"/>
      <c r="E34" s="37"/>
      <c r="F34" s="37"/>
      <c r="G34" s="598"/>
      <c r="H34" s="599"/>
      <c r="I34" s="598"/>
      <c r="J34" s="600"/>
      <c r="K34" s="36"/>
      <c r="L34" s="879"/>
      <c r="M34" s="449"/>
      <c r="N34" s="40"/>
      <c r="O34" s="17"/>
      <c r="P34" s="53"/>
      <c r="Q34" s="54"/>
      <c r="R34" s="54"/>
      <c r="S34" s="54"/>
      <c r="T34" s="55"/>
      <c r="U34" s="382"/>
      <c r="V34" s="56"/>
      <c r="W34" s="57"/>
      <c r="X34" s="55"/>
      <c r="Y34" s="55"/>
      <c r="Z34" s="55"/>
      <c r="AA34" s="59"/>
      <c r="AB34" s="410"/>
      <c r="AG34" s="40"/>
      <c r="AH34" s="2"/>
      <c r="AI34" s="449"/>
      <c r="AJ34" s="689"/>
      <c r="AK34" s="687"/>
      <c r="AL34" s="40"/>
      <c r="AM34" s="17"/>
      <c r="AN34" s="53"/>
      <c r="AO34" s="54"/>
      <c r="AP34" s="54"/>
      <c r="AQ34" s="54"/>
      <c r="AR34" s="55"/>
      <c r="AS34" s="382"/>
      <c r="AT34" s="56"/>
      <c r="AU34" s="57"/>
      <c r="AV34" s="55"/>
      <c r="AW34" s="55"/>
      <c r="AX34" s="55"/>
      <c r="AY34" s="59"/>
      <c r="AZ34" s="410"/>
      <c r="BE34" s="40"/>
      <c r="BF34" s="2"/>
      <c r="BG34" s="449"/>
      <c r="BH34" s="689"/>
      <c r="BI34" s="687"/>
      <c r="BJ34" s="40">
        <f t="shared" si="3"/>
        <v>0</v>
      </c>
      <c r="BK34" s="17"/>
      <c r="BL34" s="53"/>
      <c r="BM34" s="54"/>
      <c r="BN34" s="54"/>
      <c r="BO34" s="54"/>
      <c r="BP34" s="55"/>
      <c r="BQ34" s="382"/>
      <c r="BR34" s="56"/>
      <c r="BS34" s="57"/>
      <c r="BT34" s="55"/>
      <c r="BU34" s="55"/>
      <c r="BV34" s="55"/>
      <c r="BW34" s="59"/>
      <c r="BX34" s="410"/>
    </row>
    <row r="35" spans="2:76" s="1" customFormat="1" ht="41.25" customHeight="1" x14ac:dyDescent="0.25">
      <c r="B35" s="35" t="s">
        <v>76</v>
      </c>
      <c r="C35" s="673" t="s">
        <v>58</v>
      </c>
      <c r="D35" s="1170" t="s">
        <v>77</v>
      </c>
      <c r="E35" s="1171"/>
      <c r="F35" s="1171"/>
      <c r="G35" s="1172"/>
      <c r="H35" s="1173" t="s">
        <v>78</v>
      </c>
      <c r="I35" s="1171"/>
      <c r="J35" s="1171"/>
      <c r="K35" s="36">
        <v>5637</v>
      </c>
      <c r="L35" s="885">
        <v>0</v>
      </c>
      <c r="M35" s="449">
        <f>L35</f>
        <v>0</v>
      </c>
      <c r="N35" s="40">
        <f>K35*M35</f>
        <v>0</v>
      </c>
      <c r="O35" s="17"/>
      <c r="P35" s="53">
        <f>2*M35</f>
        <v>0</v>
      </c>
      <c r="Q35" s="54"/>
      <c r="R35" s="54"/>
      <c r="S35" s="54"/>
      <c r="T35" s="55"/>
      <c r="U35" s="382"/>
      <c r="V35" s="56"/>
      <c r="W35" s="57"/>
      <c r="X35" s="55"/>
      <c r="Y35" s="55"/>
      <c r="Z35" s="55"/>
      <c r="AA35" s="59">
        <f>P35/2</f>
        <v>0</v>
      </c>
      <c r="AB35" s="410">
        <f>P35/4</f>
        <v>0</v>
      </c>
      <c r="AG35" s="40">
        <v>5637</v>
      </c>
      <c r="AH35" s="688">
        <v>0</v>
      </c>
      <c r="AI35" s="449">
        <f>AH35</f>
        <v>0</v>
      </c>
      <c r="AJ35" s="689">
        <f>AG35*AI35</f>
        <v>0</v>
      </c>
      <c r="AK35" s="687" t="str">
        <f t="shared" si="4"/>
        <v>02.3.68.1</v>
      </c>
      <c r="AL35" s="40">
        <f t="shared" si="5"/>
        <v>0</v>
      </c>
      <c r="AM35" s="17"/>
      <c r="AN35" s="53">
        <f>2*AI35</f>
        <v>0</v>
      </c>
      <c r="AO35" s="54"/>
      <c r="AP35" s="54"/>
      <c r="AQ35" s="54"/>
      <c r="AR35" s="55"/>
      <c r="AS35" s="382"/>
      <c r="AT35" s="56"/>
      <c r="AU35" s="57"/>
      <c r="AV35" s="55"/>
      <c r="AW35" s="55"/>
      <c r="AX35" s="55"/>
      <c r="AY35" s="59">
        <f>AN35/2</f>
        <v>0</v>
      </c>
      <c r="AZ35" s="410">
        <f>AN35/4</f>
        <v>0</v>
      </c>
      <c r="BE35" s="40">
        <v>5637</v>
      </c>
      <c r="BF35" s="688">
        <v>0</v>
      </c>
      <c r="BG35" s="449">
        <f>BF35</f>
        <v>0</v>
      </c>
      <c r="BH35" s="689">
        <f>BE35*BG35</f>
        <v>0</v>
      </c>
      <c r="BI35" s="687" t="str">
        <f t="shared" si="6"/>
        <v>02.3.68.1</v>
      </c>
      <c r="BJ35" s="40">
        <f>BH35-AJ35</f>
        <v>0</v>
      </c>
      <c r="BK35" s="17"/>
      <c r="BL35" s="53">
        <f>2*BG35</f>
        <v>0</v>
      </c>
      <c r="BM35" s="54"/>
      <c r="BN35" s="54"/>
      <c r="BO35" s="54"/>
      <c r="BP35" s="55"/>
      <c r="BQ35" s="382"/>
      <c r="BR35" s="56"/>
      <c r="BS35" s="57"/>
      <c r="BT35" s="55"/>
      <c r="BU35" s="55"/>
      <c r="BV35" s="55"/>
      <c r="BW35" s="59">
        <f>BL35/2</f>
        <v>0</v>
      </c>
      <c r="BX35" s="410">
        <f>BL35/4</f>
        <v>0</v>
      </c>
    </row>
    <row r="36" spans="2:76" s="1" customFormat="1" ht="30" hidden="1" customHeight="1" x14ac:dyDescent="0.25">
      <c r="B36" s="35"/>
      <c r="C36" s="675"/>
      <c r="D36" s="37"/>
      <c r="E36" s="37"/>
      <c r="F36" s="37"/>
      <c r="G36" s="598"/>
      <c r="H36" s="599"/>
      <c r="I36" s="598"/>
      <c r="J36" s="600"/>
      <c r="K36" s="36"/>
      <c r="L36" s="879"/>
      <c r="M36" s="449"/>
      <c r="N36" s="40"/>
      <c r="O36" s="17"/>
      <c r="P36" s="53"/>
      <c r="Q36" s="54"/>
      <c r="R36" s="54"/>
      <c r="S36" s="54"/>
      <c r="T36" s="55"/>
      <c r="U36" s="382"/>
      <c r="V36" s="56"/>
      <c r="W36" s="57"/>
      <c r="X36" s="55"/>
      <c r="Y36" s="55"/>
      <c r="Z36" s="55"/>
      <c r="AA36" s="59"/>
      <c r="AB36" s="410"/>
      <c r="AG36" s="40"/>
      <c r="AH36" s="2"/>
      <c r="AI36" s="449"/>
      <c r="AJ36" s="689"/>
      <c r="AK36" s="687"/>
      <c r="AL36" s="40"/>
      <c r="AM36" s="17"/>
      <c r="AN36" s="53"/>
      <c r="AO36" s="54"/>
      <c r="AP36" s="54"/>
      <c r="AQ36" s="54"/>
      <c r="AR36" s="55"/>
      <c r="AS36" s="382"/>
      <c r="AT36" s="56"/>
      <c r="AU36" s="57"/>
      <c r="AV36" s="55"/>
      <c r="AW36" s="55"/>
      <c r="AX36" s="55"/>
      <c r="AY36" s="59"/>
      <c r="AZ36" s="410"/>
      <c r="BE36" s="40"/>
      <c r="BF36" s="2"/>
      <c r="BG36" s="449"/>
      <c r="BH36" s="689"/>
      <c r="BI36" s="687"/>
      <c r="BJ36" s="40">
        <f t="shared" si="3"/>
        <v>0</v>
      </c>
      <c r="BK36" s="17"/>
      <c r="BL36" s="53"/>
      <c r="BM36" s="54"/>
      <c r="BN36" s="54"/>
      <c r="BO36" s="54"/>
      <c r="BP36" s="55"/>
      <c r="BQ36" s="382"/>
      <c r="BR36" s="56"/>
      <c r="BS36" s="57"/>
      <c r="BT36" s="55"/>
      <c r="BU36" s="55"/>
      <c r="BV36" s="55"/>
      <c r="BW36" s="59"/>
      <c r="BX36" s="410"/>
    </row>
    <row r="37" spans="2:76" s="1" customFormat="1" ht="30" customHeight="1" x14ac:dyDescent="0.25">
      <c r="B37" s="35" t="s">
        <v>79</v>
      </c>
      <c r="C37" s="673" t="s">
        <v>58</v>
      </c>
      <c r="D37" s="1170" t="s">
        <v>80</v>
      </c>
      <c r="E37" s="1171"/>
      <c r="F37" s="1171"/>
      <c r="G37" s="1172"/>
      <c r="H37" s="1173" t="s">
        <v>81</v>
      </c>
      <c r="I37" s="1171"/>
      <c r="J37" s="1171"/>
      <c r="K37" s="36">
        <v>11030</v>
      </c>
      <c r="L37" s="885">
        <v>0</v>
      </c>
      <c r="M37" s="449">
        <f>L37</f>
        <v>0</v>
      </c>
      <c r="N37" s="40">
        <f>K37*M37</f>
        <v>0</v>
      </c>
      <c r="O37" s="17"/>
      <c r="P37" s="53">
        <f>M37</f>
        <v>0</v>
      </c>
      <c r="Q37" s="54"/>
      <c r="R37" s="54"/>
      <c r="S37" s="54"/>
      <c r="T37" s="55"/>
      <c r="U37" s="382"/>
      <c r="V37" s="56"/>
      <c r="W37" s="57"/>
      <c r="X37" s="55"/>
      <c r="Y37" s="55"/>
      <c r="Z37" s="55"/>
      <c r="AA37" s="59">
        <f t="shared" si="7"/>
        <v>0</v>
      </c>
      <c r="AB37" s="410">
        <f>P37</f>
        <v>0</v>
      </c>
      <c r="AG37" s="40">
        <v>11030</v>
      </c>
      <c r="AH37" s="688">
        <v>0</v>
      </c>
      <c r="AI37" s="449">
        <f>AH37</f>
        <v>0</v>
      </c>
      <c r="AJ37" s="689">
        <f>AG37*AI37</f>
        <v>0</v>
      </c>
      <c r="AK37" s="687" t="str">
        <f t="shared" si="4"/>
        <v>02.3.68.1</v>
      </c>
      <c r="AL37" s="40">
        <f t="shared" si="5"/>
        <v>0</v>
      </c>
      <c r="AM37" s="17"/>
      <c r="AN37" s="53">
        <f>AI37</f>
        <v>0</v>
      </c>
      <c r="AO37" s="54"/>
      <c r="AP37" s="54"/>
      <c r="AQ37" s="54"/>
      <c r="AR37" s="55"/>
      <c r="AS37" s="382"/>
      <c r="AT37" s="56"/>
      <c r="AU37" s="57"/>
      <c r="AV37" s="55"/>
      <c r="AW37" s="55"/>
      <c r="AX37" s="55"/>
      <c r="AY37" s="59">
        <f>AN37</f>
        <v>0</v>
      </c>
      <c r="AZ37" s="410">
        <f>AN37</f>
        <v>0</v>
      </c>
      <c r="BE37" s="40">
        <v>11030</v>
      </c>
      <c r="BF37" s="688">
        <v>0</v>
      </c>
      <c r="BG37" s="449">
        <f>BF37</f>
        <v>0</v>
      </c>
      <c r="BH37" s="689">
        <f>BE37*BG37</f>
        <v>0</v>
      </c>
      <c r="BI37" s="687" t="str">
        <f t="shared" si="6"/>
        <v>02.3.68.1</v>
      </c>
      <c r="BJ37" s="40">
        <f t="shared" si="3"/>
        <v>0</v>
      </c>
      <c r="BK37" s="17"/>
      <c r="BL37" s="53">
        <f>BG37</f>
        <v>0</v>
      </c>
      <c r="BM37" s="54"/>
      <c r="BN37" s="54"/>
      <c r="BO37" s="54"/>
      <c r="BP37" s="55"/>
      <c r="BQ37" s="382"/>
      <c r="BR37" s="56"/>
      <c r="BS37" s="57"/>
      <c r="BT37" s="55"/>
      <c r="BU37" s="55"/>
      <c r="BV37" s="55"/>
      <c r="BW37" s="59">
        <f>BL37</f>
        <v>0</v>
      </c>
      <c r="BX37" s="410">
        <f>BL37</f>
        <v>0</v>
      </c>
    </row>
    <row r="38" spans="2:76" s="1" customFormat="1" ht="30" hidden="1" customHeight="1" x14ac:dyDescent="0.25">
      <c r="B38" s="35"/>
      <c r="C38" s="675"/>
      <c r="D38" s="37"/>
      <c r="E38" s="37"/>
      <c r="F38" s="37"/>
      <c r="G38" s="598"/>
      <c r="H38" s="599"/>
      <c r="I38" s="598"/>
      <c r="J38" s="600"/>
      <c r="K38" s="36"/>
      <c r="L38" s="879"/>
      <c r="M38" s="449"/>
      <c r="N38" s="40"/>
      <c r="O38" s="17"/>
      <c r="P38" s="53"/>
      <c r="Q38" s="54"/>
      <c r="R38" s="54"/>
      <c r="S38" s="54"/>
      <c r="T38" s="55"/>
      <c r="U38" s="382"/>
      <c r="V38" s="56"/>
      <c r="W38" s="57"/>
      <c r="X38" s="55"/>
      <c r="Y38" s="55"/>
      <c r="Z38" s="55"/>
      <c r="AA38" s="59"/>
      <c r="AB38" s="410"/>
      <c r="AG38" s="40"/>
      <c r="AH38" s="2"/>
      <c r="AI38" s="449"/>
      <c r="AJ38" s="689"/>
      <c r="AK38" s="687"/>
      <c r="AL38" s="40"/>
      <c r="AM38" s="17"/>
      <c r="AN38" s="53"/>
      <c r="AO38" s="54"/>
      <c r="AP38" s="54"/>
      <c r="AQ38" s="54"/>
      <c r="AR38" s="55"/>
      <c r="AS38" s="382"/>
      <c r="AT38" s="56"/>
      <c r="AU38" s="57"/>
      <c r="AV38" s="55"/>
      <c r="AW38" s="55"/>
      <c r="AX38" s="55"/>
      <c r="AY38" s="59"/>
      <c r="AZ38" s="410"/>
      <c r="BE38" s="40"/>
      <c r="BF38" s="2"/>
      <c r="BG38" s="449"/>
      <c r="BH38" s="689"/>
      <c r="BI38" s="687"/>
      <c r="BJ38" s="40">
        <f t="shared" si="3"/>
        <v>0</v>
      </c>
      <c r="BK38" s="17"/>
      <c r="BL38" s="53"/>
      <c r="BM38" s="54"/>
      <c r="BN38" s="54"/>
      <c r="BO38" s="54"/>
      <c r="BP38" s="55"/>
      <c r="BQ38" s="382"/>
      <c r="BR38" s="56"/>
      <c r="BS38" s="57"/>
      <c r="BT38" s="55"/>
      <c r="BU38" s="55"/>
      <c r="BV38" s="55"/>
      <c r="BW38" s="59"/>
      <c r="BX38" s="410"/>
    </row>
    <row r="39" spans="2:76" s="1" customFormat="1" ht="30" customHeight="1" x14ac:dyDescent="0.25">
      <c r="B39" s="35" t="s">
        <v>82</v>
      </c>
      <c r="C39" s="676" t="s">
        <v>83</v>
      </c>
      <c r="D39" s="1187" t="s">
        <v>248</v>
      </c>
      <c r="E39" s="1188"/>
      <c r="F39" s="1188"/>
      <c r="G39" s="1189"/>
      <c r="H39" s="1173" t="s">
        <v>84</v>
      </c>
      <c r="I39" s="1171"/>
      <c r="J39" s="1171"/>
      <c r="K39" s="36">
        <v>128000</v>
      </c>
      <c r="L39" s="885">
        <v>0</v>
      </c>
      <c r="M39" s="941">
        <f>K39*L39</f>
        <v>0</v>
      </c>
      <c r="N39" s="40">
        <f>K39*L39</f>
        <v>0</v>
      </c>
      <c r="O39" s="939"/>
      <c r="P39" s="53"/>
      <c r="Q39" s="54"/>
      <c r="R39" s="54"/>
      <c r="S39" s="54"/>
      <c r="T39" s="54">
        <f>M39/128000</f>
        <v>0</v>
      </c>
      <c r="U39" s="382"/>
      <c r="V39" s="56"/>
      <c r="W39" s="57">
        <f>IF($M39&lt;&gt;0,"X",0)</f>
        <v>0</v>
      </c>
      <c r="X39" s="55">
        <f>IF($M39&lt;&gt;0,"XXX",0)</f>
        <v>0</v>
      </c>
      <c r="Y39" s="55">
        <f>IF($M39&lt;&gt;0,"XXX",0)</f>
        <v>0</v>
      </c>
      <c r="Z39" s="55">
        <f>IF($M39&lt;&gt;0,"XXX",0)</f>
        <v>0</v>
      </c>
      <c r="AA39" s="59"/>
      <c r="AB39" s="410"/>
      <c r="AG39" s="40">
        <v>128000</v>
      </c>
      <c r="AH39" s="688">
        <v>0</v>
      </c>
      <c r="AI39" s="449">
        <f>AG39*AH39</f>
        <v>0</v>
      </c>
      <c r="AJ39" s="689">
        <f>AG39*AH39</f>
        <v>0</v>
      </c>
      <c r="AK39" s="687" t="str">
        <f t="shared" si="4"/>
        <v>02.3.68.5</v>
      </c>
      <c r="AL39" s="40">
        <f t="shared" ref="AL39" si="10">AJ39-$N39</f>
        <v>0</v>
      </c>
      <c r="AM39" s="17"/>
      <c r="AN39" s="53"/>
      <c r="AO39" s="54"/>
      <c r="AP39" s="54"/>
      <c r="AQ39" s="54"/>
      <c r="AR39" s="54">
        <f>AI39/128000</f>
        <v>0</v>
      </c>
      <c r="AS39" s="382"/>
      <c r="AT39" s="56"/>
      <c r="AU39" s="57">
        <f>IF(AI39&lt;&gt;0,"X",0)</f>
        <v>0</v>
      </c>
      <c r="AV39" s="55">
        <f>IF(AI39&lt;&gt;0,"XXX",0)</f>
        <v>0</v>
      </c>
      <c r="AW39" s="55">
        <f>IF(AI39&lt;&gt;0,"XXX",0)</f>
        <v>0</v>
      </c>
      <c r="AX39" s="55">
        <f>IF(AI39&lt;&gt;0,"XXX",0)</f>
        <v>0</v>
      </c>
      <c r="AY39" s="59"/>
      <c r="AZ39" s="410"/>
      <c r="BE39" s="40">
        <v>128000</v>
      </c>
      <c r="BF39" s="688">
        <v>0</v>
      </c>
      <c r="BG39" s="449">
        <f>BE39*BF39</f>
        <v>0</v>
      </c>
      <c r="BH39" s="689">
        <f>BE39*BF39</f>
        <v>0</v>
      </c>
      <c r="BI39" s="687" t="str">
        <f t="shared" si="6"/>
        <v>02.3.68.5</v>
      </c>
      <c r="BJ39" s="40">
        <f t="shared" si="3"/>
        <v>0</v>
      </c>
      <c r="BK39" s="17"/>
      <c r="BL39" s="53"/>
      <c r="BM39" s="54"/>
      <c r="BN39" s="54"/>
      <c r="BO39" s="54"/>
      <c r="BP39" s="54">
        <f>BG39/128000</f>
        <v>0</v>
      </c>
      <c r="BQ39" s="382"/>
      <c r="BR39" s="56"/>
      <c r="BS39" s="57">
        <f>IF(BG39&lt;&gt;0,"X",0)</f>
        <v>0</v>
      </c>
      <c r="BT39" s="55">
        <f>IF(BG39&lt;&gt;0,"XXX",0)</f>
        <v>0</v>
      </c>
      <c r="BU39" s="55">
        <f>IF(BG39&lt;&gt;0,"XXX",0)</f>
        <v>0</v>
      </c>
      <c r="BV39" s="55">
        <f>IF(BG39&lt;&gt;0,"XXX",0)</f>
        <v>0</v>
      </c>
      <c r="BW39" s="59"/>
      <c r="BX39" s="410"/>
    </row>
    <row r="40" spans="2:76" s="1" customFormat="1" ht="30" hidden="1" customHeight="1" x14ac:dyDescent="0.25">
      <c r="B40" s="35"/>
      <c r="C40" s="675"/>
      <c r="D40" s="954"/>
      <c r="E40" s="954"/>
      <c r="F40" s="954"/>
      <c r="G40" s="955"/>
      <c r="H40" s="599"/>
      <c r="I40" s="598"/>
      <c r="J40" s="600"/>
      <c r="K40" s="36"/>
      <c r="L40" s="879"/>
      <c r="M40" s="449"/>
      <c r="N40" s="40"/>
      <c r="O40" s="17"/>
      <c r="P40" s="53"/>
      <c r="Q40" s="54"/>
      <c r="R40" s="54"/>
      <c r="S40" s="54"/>
      <c r="T40" s="55"/>
      <c r="U40" s="382"/>
      <c r="V40" s="56"/>
      <c r="W40" s="57"/>
      <c r="X40" s="55"/>
      <c r="Y40" s="55"/>
      <c r="Z40" s="55"/>
      <c r="AA40" s="59"/>
      <c r="AB40" s="410"/>
      <c r="AG40" s="40"/>
      <c r="AH40" s="2"/>
      <c r="AI40" s="449"/>
      <c r="AJ40" s="689"/>
      <c r="AK40" s="687"/>
      <c r="AL40" s="40"/>
      <c r="AM40" s="17"/>
      <c r="AN40" s="53"/>
      <c r="AO40" s="54"/>
      <c r="AP40" s="54"/>
      <c r="AQ40" s="54"/>
      <c r="AR40" s="55"/>
      <c r="AS40" s="382"/>
      <c r="AT40" s="56"/>
      <c r="AU40" s="57"/>
      <c r="AV40" s="55"/>
      <c r="AW40" s="55"/>
      <c r="AX40" s="55"/>
      <c r="AY40" s="59"/>
      <c r="AZ40" s="410"/>
      <c r="BE40" s="40"/>
      <c r="BF40" s="2"/>
      <c r="BG40" s="449"/>
      <c r="BH40" s="689"/>
      <c r="BI40" s="687"/>
      <c r="BJ40" s="40">
        <f t="shared" si="3"/>
        <v>0</v>
      </c>
      <c r="BK40" s="17"/>
      <c r="BL40" s="53"/>
      <c r="BM40" s="54"/>
      <c r="BN40" s="54"/>
      <c r="BO40" s="54"/>
      <c r="BP40" s="55"/>
      <c r="BQ40" s="382"/>
      <c r="BR40" s="56"/>
      <c r="BS40" s="57"/>
      <c r="BT40" s="55"/>
      <c r="BU40" s="55"/>
      <c r="BV40" s="55"/>
      <c r="BW40" s="59"/>
      <c r="BX40" s="410"/>
    </row>
    <row r="41" spans="2:76" s="1" customFormat="1" ht="30" customHeight="1" x14ac:dyDescent="0.25">
      <c r="B41" s="938" t="s">
        <v>82</v>
      </c>
      <c r="C41" s="676" t="s">
        <v>83</v>
      </c>
      <c r="D41" s="1187" t="s">
        <v>249</v>
      </c>
      <c r="E41" s="1188"/>
      <c r="F41" s="1188"/>
      <c r="G41" s="1189"/>
      <c r="H41" s="1173" t="s">
        <v>84</v>
      </c>
      <c r="I41" s="1171"/>
      <c r="J41" s="1171"/>
      <c r="K41" s="36">
        <v>96000</v>
      </c>
      <c r="L41" s="885">
        <v>0</v>
      </c>
      <c r="M41" s="449">
        <f>K41*L41</f>
        <v>0</v>
      </c>
      <c r="N41" s="40">
        <f>K41*L41</f>
        <v>0</v>
      </c>
      <c r="O41" s="17"/>
      <c r="P41" s="53"/>
      <c r="Q41" s="54"/>
      <c r="R41" s="54"/>
      <c r="S41" s="54"/>
      <c r="T41" s="54">
        <f>M41/128000</f>
        <v>0</v>
      </c>
      <c r="U41" s="382"/>
      <c r="V41" s="56"/>
      <c r="W41" s="57">
        <f>IF($M41&lt;&gt;0,"X",0)</f>
        <v>0</v>
      </c>
      <c r="X41" s="55">
        <f>IF($M41&lt;&gt;0,"XXX",0)</f>
        <v>0</v>
      </c>
      <c r="Y41" s="55">
        <f>IF($M41&lt;&gt;0,"XXX",0)</f>
        <v>0</v>
      </c>
      <c r="Z41" s="55">
        <f>IF($M41&lt;&gt;0,"XXX",0)</f>
        <v>0</v>
      </c>
      <c r="AA41" s="59"/>
      <c r="AB41" s="410"/>
      <c r="AG41" s="40">
        <v>96000</v>
      </c>
      <c r="AH41" s="688">
        <v>0</v>
      </c>
      <c r="AI41" s="449">
        <f>AG41*AH41</f>
        <v>0</v>
      </c>
      <c r="AJ41" s="689">
        <f>AG41*AH41</f>
        <v>0</v>
      </c>
      <c r="AK41" s="687" t="str">
        <f t="shared" si="4"/>
        <v>02.3.68.5</v>
      </c>
      <c r="AL41" s="40">
        <f t="shared" ref="AL41" si="11">AJ41-$N41</f>
        <v>0</v>
      </c>
      <c r="AM41" s="17"/>
      <c r="AN41" s="53"/>
      <c r="AO41" s="54"/>
      <c r="AP41" s="54"/>
      <c r="AQ41" s="54"/>
      <c r="AR41" s="54">
        <f>AI41/128000</f>
        <v>0</v>
      </c>
      <c r="AS41" s="382"/>
      <c r="AT41" s="56"/>
      <c r="AU41" s="57">
        <f>IF(AI41&lt;&gt;0,"X",0)</f>
        <v>0</v>
      </c>
      <c r="AV41" s="55">
        <f>IF(AI41&lt;&gt;0,"XXX",0)</f>
        <v>0</v>
      </c>
      <c r="AW41" s="55">
        <f>IF(AI41&lt;&gt;0,"XXX",0)</f>
        <v>0</v>
      </c>
      <c r="AX41" s="55">
        <f>IF(AI41&lt;&gt;0,"XXX",0)</f>
        <v>0</v>
      </c>
      <c r="AY41" s="59"/>
      <c r="AZ41" s="410"/>
      <c r="BE41" s="40">
        <v>96000</v>
      </c>
      <c r="BF41" s="688">
        <v>0</v>
      </c>
      <c r="BG41" s="449">
        <f>BE41*BF41</f>
        <v>0</v>
      </c>
      <c r="BH41" s="689">
        <f>BE41*BF41</f>
        <v>0</v>
      </c>
      <c r="BI41" s="687" t="str">
        <f t="shared" si="6"/>
        <v>02.3.68.5</v>
      </c>
      <c r="BJ41" s="40">
        <f t="shared" si="3"/>
        <v>0</v>
      </c>
      <c r="BK41" s="17"/>
      <c r="BL41" s="53"/>
      <c r="BM41" s="54"/>
      <c r="BN41" s="54"/>
      <c r="BO41" s="54"/>
      <c r="BP41" s="54">
        <f>BG41/128000</f>
        <v>0</v>
      </c>
      <c r="BQ41" s="382"/>
      <c r="BR41" s="56"/>
      <c r="BS41" s="57">
        <f>IF(BG41&lt;&gt;0,"X",0)</f>
        <v>0</v>
      </c>
      <c r="BT41" s="55">
        <f>IF(BG41&lt;&gt;0,"XXX",0)</f>
        <v>0</v>
      </c>
      <c r="BU41" s="55">
        <f>IF(BG41&lt;&gt;0,"XXX",0)</f>
        <v>0</v>
      </c>
      <c r="BV41" s="55">
        <f>IF(BG41&lt;&gt;0,"XXX",0)</f>
        <v>0</v>
      </c>
      <c r="BW41" s="59"/>
      <c r="BX41" s="410"/>
    </row>
    <row r="42" spans="2:76" s="1" customFormat="1" ht="30" hidden="1" customHeight="1" x14ac:dyDescent="0.25">
      <c r="B42" s="938"/>
      <c r="C42" s="675"/>
      <c r="D42" s="954"/>
      <c r="E42" s="954"/>
      <c r="F42" s="954"/>
      <c r="G42" s="955"/>
      <c r="H42" s="599"/>
      <c r="I42" s="598"/>
      <c r="J42" s="600"/>
      <c r="K42" s="36"/>
      <c r="L42" s="879"/>
      <c r="M42" s="449"/>
      <c r="N42" s="40"/>
      <c r="O42" s="17"/>
      <c r="P42" s="53"/>
      <c r="Q42" s="54"/>
      <c r="R42" s="54"/>
      <c r="S42" s="54"/>
      <c r="T42" s="55"/>
      <c r="U42" s="382"/>
      <c r="V42" s="56"/>
      <c r="W42" s="57"/>
      <c r="X42" s="55"/>
      <c r="Y42" s="55"/>
      <c r="Z42" s="55"/>
      <c r="AA42" s="59"/>
      <c r="AB42" s="410"/>
      <c r="AG42" s="40"/>
      <c r="AH42" s="2"/>
      <c r="AI42" s="449"/>
      <c r="AJ42" s="689"/>
      <c r="AK42" s="687"/>
      <c r="AL42" s="40"/>
      <c r="AM42" s="17"/>
      <c r="AN42" s="53"/>
      <c r="AO42" s="54"/>
      <c r="AP42" s="54"/>
      <c r="AQ42" s="54"/>
      <c r="AR42" s="55"/>
      <c r="AS42" s="382"/>
      <c r="AT42" s="56"/>
      <c r="AU42" s="57"/>
      <c r="AV42" s="55"/>
      <c r="AW42" s="55"/>
      <c r="AX42" s="55"/>
      <c r="AY42" s="59"/>
      <c r="AZ42" s="410"/>
      <c r="BE42" s="40"/>
      <c r="BF42" s="2"/>
      <c r="BG42" s="449"/>
      <c r="BH42" s="689"/>
      <c r="BI42" s="687"/>
      <c r="BJ42" s="40">
        <f t="shared" si="3"/>
        <v>0</v>
      </c>
      <c r="BK42" s="17"/>
      <c r="BL42" s="53"/>
      <c r="BM42" s="54"/>
      <c r="BN42" s="54"/>
      <c r="BO42" s="54"/>
      <c r="BP42" s="55"/>
      <c r="BQ42" s="382"/>
      <c r="BR42" s="56"/>
      <c r="BS42" s="57"/>
      <c r="BT42" s="55"/>
      <c r="BU42" s="55"/>
      <c r="BV42" s="55"/>
      <c r="BW42" s="59"/>
      <c r="BX42" s="410"/>
    </row>
    <row r="43" spans="2:76" s="1" customFormat="1" ht="30" customHeight="1" x14ac:dyDescent="0.25">
      <c r="B43" s="938" t="s">
        <v>82</v>
      </c>
      <c r="C43" s="676" t="s">
        <v>83</v>
      </c>
      <c r="D43" s="1187" t="s">
        <v>250</v>
      </c>
      <c r="E43" s="1188"/>
      <c r="F43" s="1188"/>
      <c r="G43" s="1189"/>
      <c r="H43" s="1173" t="s">
        <v>84</v>
      </c>
      <c r="I43" s="1171"/>
      <c r="J43" s="1171"/>
      <c r="K43" s="36">
        <v>64000</v>
      </c>
      <c r="L43" s="885">
        <v>0</v>
      </c>
      <c r="M43" s="449">
        <f>K43*L43</f>
        <v>0</v>
      </c>
      <c r="N43" s="40">
        <f>K43*L43</f>
        <v>0</v>
      </c>
      <c r="O43" s="17"/>
      <c r="P43" s="53"/>
      <c r="Q43" s="54"/>
      <c r="R43" s="54"/>
      <c r="S43" s="54"/>
      <c r="T43" s="54">
        <f>M43/128000</f>
        <v>0</v>
      </c>
      <c r="U43" s="382"/>
      <c r="V43" s="56"/>
      <c r="W43" s="57">
        <f>IF($M43&lt;&gt;0,"X",0)</f>
        <v>0</v>
      </c>
      <c r="X43" s="55">
        <f>IF($M43&lt;&gt;0,"XXX",0)</f>
        <v>0</v>
      </c>
      <c r="Y43" s="55">
        <f>IF($M43&lt;&gt;0,"XXX",0)</f>
        <v>0</v>
      </c>
      <c r="Z43" s="55">
        <f>IF($M43&lt;&gt;0,"XXX",0)</f>
        <v>0</v>
      </c>
      <c r="AA43" s="59"/>
      <c r="AB43" s="410"/>
      <c r="AG43" s="40">
        <v>64000</v>
      </c>
      <c r="AH43" s="688">
        <v>0</v>
      </c>
      <c r="AI43" s="449">
        <f>AG43*AH43</f>
        <v>0</v>
      </c>
      <c r="AJ43" s="689">
        <f>AG43*AH43</f>
        <v>0</v>
      </c>
      <c r="AK43" s="687" t="str">
        <f t="shared" si="4"/>
        <v>02.3.68.5</v>
      </c>
      <c r="AL43" s="40">
        <f t="shared" ref="AL43" si="12">AJ43-$N43</f>
        <v>0</v>
      </c>
      <c r="AM43" s="17"/>
      <c r="AN43" s="53"/>
      <c r="AO43" s="54"/>
      <c r="AP43" s="54"/>
      <c r="AQ43" s="54"/>
      <c r="AR43" s="54">
        <f>AI43/128000</f>
        <v>0</v>
      </c>
      <c r="AS43" s="382"/>
      <c r="AT43" s="56"/>
      <c r="AU43" s="57">
        <f>IF(AI43&lt;&gt;0,"X",0)</f>
        <v>0</v>
      </c>
      <c r="AV43" s="55">
        <f>IF(AI43&lt;&gt;0,"XXX",0)</f>
        <v>0</v>
      </c>
      <c r="AW43" s="55">
        <f>IF(AI43&lt;&gt;0,"XXX",0)</f>
        <v>0</v>
      </c>
      <c r="AX43" s="55">
        <f>IF(AI43&lt;&gt;0,"XXX",0)</f>
        <v>0</v>
      </c>
      <c r="AY43" s="59"/>
      <c r="AZ43" s="410"/>
      <c r="BE43" s="40">
        <v>64000</v>
      </c>
      <c r="BF43" s="688">
        <v>0</v>
      </c>
      <c r="BG43" s="449">
        <f>BE43*BF43</f>
        <v>0</v>
      </c>
      <c r="BH43" s="689">
        <f>BE43*BF43</f>
        <v>0</v>
      </c>
      <c r="BI43" s="687" t="str">
        <f t="shared" si="6"/>
        <v>02.3.68.5</v>
      </c>
      <c r="BJ43" s="40">
        <f t="shared" si="3"/>
        <v>0</v>
      </c>
      <c r="BK43" s="17"/>
      <c r="BL43" s="53"/>
      <c r="BM43" s="54"/>
      <c r="BN43" s="54"/>
      <c r="BO43" s="54"/>
      <c r="BP43" s="54">
        <f>BG43/128000</f>
        <v>0</v>
      </c>
      <c r="BQ43" s="382"/>
      <c r="BR43" s="56"/>
      <c r="BS43" s="57">
        <f>IF(BG43&lt;&gt;0,"X",0)</f>
        <v>0</v>
      </c>
      <c r="BT43" s="55">
        <f>IF(BG43&lt;&gt;0,"XXX",0)</f>
        <v>0</v>
      </c>
      <c r="BU43" s="55">
        <f>IF(BG43&lt;&gt;0,"XXX",0)</f>
        <v>0</v>
      </c>
      <c r="BV43" s="55">
        <f>IF(BG43&lt;&gt;0,"XXX",0)</f>
        <v>0</v>
      </c>
      <c r="BW43" s="59"/>
      <c r="BX43" s="410"/>
    </row>
    <row r="44" spans="2:76" s="1" customFormat="1" ht="30" hidden="1" customHeight="1" x14ac:dyDescent="0.25">
      <c r="B44" s="938"/>
      <c r="C44" s="675"/>
      <c r="D44" s="954"/>
      <c r="E44" s="954"/>
      <c r="F44" s="954"/>
      <c r="G44" s="955"/>
      <c r="H44" s="599"/>
      <c r="I44" s="598"/>
      <c r="J44" s="600"/>
      <c r="K44" s="36"/>
      <c r="L44" s="879"/>
      <c r="M44" s="449"/>
      <c r="N44" s="40"/>
      <c r="O44" s="17"/>
      <c r="P44" s="53"/>
      <c r="Q44" s="54"/>
      <c r="R44" s="54"/>
      <c r="S44" s="54"/>
      <c r="T44" s="55"/>
      <c r="U44" s="382"/>
      <c r="V44" s="56"/>
      <c r="W44" s="57"/>
      <c r="X44" s="55"/>
      <c r="Y44" s="55"/>
      <c r="Z44" s="55"/>
      <c r="AA44" s="59"/>
      <c r="AB44" s="410"/>
      <c r="AG44" s="40"/>
      <c r="AH44" s="2"/>
      <c r="AI44" s="449"/>
      <c r="AJ44" s="689"/>
      <c r="AK44" s="687"/>
      <c r="AL44" s="40"/>
      <c r="AM44" s="17"/>
      <c r="AN44" s="53"/>
      <c r="AO44" s="54"/>
      <c r="AP44" s="54"/>
      <c r="AQ44" s="54"/>
      <c r="AR44" s="55"/>
      <c r="AS44" s="382"/>
      <c r="AT44" s="56"/>
      <c r="AU44" s="57"/>
      <c r="AV44" s="55"/>
      <c r="AW44" s="55"/>
      <c r="AX44" s="55"/>
      <c r="AY44" s="59"/>
      <c r="AZ44" s="410"/>
      <c r="BE44" s="40"/>
      <c r="BF44" s="2"/>
      <c r="BG44" s="449"/>
      <c r="BH44" s="689"/>
      <c r="BI44" s="687"/>
      <c r="BJ44" s="40">
        <f t="shared" si="3"/>
        <v>0</v>
      </c>
      <c r="BK44" s="17"/>
      <c r="BL44" s="53"/>
      <c r="BM44" s="54"/>
      <c r="BN44" s="54"/>
      <c r="BO44" s="54"/>
      <c r="BP44" s="55"/>
      <c r="BQ44" s="382"/>
      <c r="BR44" s="56"/>
      <c r="BS44" s="57"/>
      <c r="BT44" s="55"/>
      <c r="BU44" s="55"/>
      <c r="BV44" s="55"/>
      <c r="BW44" s="59"/>
      <c r="BX44" s="410"/>
    </row>
    <row r="45" spans="2:76" s="1" customFormat="1" ht="30" customHeight="1" x14ac:dyDescent="0.25">
      <c r="B45" s="938" t="s">
        <v>82</v>
      </c>
      <c r="C45" s="676" t="s">
        <v>83</v>
      </c>
      <c r="D45" s="1187" t="s">
        <v>251</v>
      </c>
      <c r="E45" s="1188"/>
      <c r="F45" s="1188"/>
      <c r="G45" s="1189"/>
      <c r="H45" s="1173" t="s">
        <v>84</v>
      </c>
      <c r="I45" s="1171"/>
      <c r="J45" s="1171"/>
      <c r="K45" s="36">
        <v>32000</v>
      </c>
      <c r="L45" s="885">
        <v>0</v>
      </c>
      <c r="M45" s="449">
        <f>K45*L45</f>
        <v>0</v>
      </c>
      <c r="N45" s="40">
        <f>K45*L45</f>
        <v>0</v>
      </c>
      <c r="O45" s="17"/>
      <c r="P45" s="53"/>
      <c r="Q45" s="54"/>
      <c r="R45" s="54"/>
      <c r="S45" s="54"/>
      <c r="T45" s="54">
        <f>M45/128000</f>
        <v>0</v>
      </c>
      <c r="U45" s="382"/>
      <c r="V45" s="56"/>
      <c r="W45" s="57">
        <f>IF($M45&lt;&gt;0,"X",0)</f>
        <v>0</v>
      </c>
      <c r="X45" s="55">
        <f>IF($M45&lt;&gt;0,"XXX",0)</f>
        <v>0</v>
      </c>
      <c r="Y45" s="55">
        <f>IF($M45&lt;&gt;0,"XXX",0)</f>
        <v>0</v>
      </c>
      <c r="Z45" s="55">
        <f>IF($M45&lt;&gt;0,"XXX",0)</f>
        <v>0</v>
      </c>
      <c r="AA45" s="59"/>
      <c r="AB45" s="410"/>
      <c r="AG45" s="40">
        <v>32000</v>
      </c>
      <c r="AH45" s="688">
        <v>0</v>
      </c>
      <c r="AI45" s="449">
        <f>AG45*AH45</f>
        <v>0</v>
      </c>
      <c r="AJ45" s="689">
        <f>AG45*AH45</f>
        <v>0</v>
      </c>
      <c r="AK45" s="687" t="str">
        <f t="shared" si="4"/>
        <v>02.3.68.5</v>
      </c>
      <c r="AL45" s="40">
        <f t="shared" si="5"/>
        <v>0</v>
      </c>
      <c r="AM45" s="17"/>
      <c r="AN45" s="53"/>
      <c r="AO45" s="54"/>
      <c r="AP45" s="54"/>
      <c r="AQ45" s="54"/>
      <c r="AR45" s="54">
        <f>AI45/128000</f>
        <v>0</v>
      </c>
      <c r="AS45" s="382"/>
      <c r="AT45" s="56"/>
      <c r="AU45" s="57">
        <f>IF(AI45&lt;&gt;0,"X",0)</f>
        <v>0</v>
      </c>
      <c r="AV45" s="55">
        <f>IF(AI45&lt;&gt;0,"XXX",0)</f>
        <v>0</v>
      </c>
      <c r="AW45" s="55">
        <f>IF(AI45&lt;&gt;0,"XXX",0)</f>
        <v>0</v>
      </c>
      <c r="AX45" s="55">
        <f>IF(AI45&lt;&gt;0,"XXX",0)</f>
        <v>0</v>
      </c>
      <c r="AY45" s="59"/>
      <c r="AZ45" s="410"/>
      <c r="BE45" s="40">
        <v>32000</v>
      </c>
      <c r="BF45" s="688">
        <v>0</v>
      </c>
      <c r="BG45" s="449">
        <f>BE45*BF45</f>
        <v>0</v>
      </c>
      <c r="BH45" s="689">
        <f>BE45*BF45</f>
        <v>0</v>
      </c>
      <c r="BI45" s="687" t="str">
        <f t="shared" si="6"/>
        <v>02.3.68.5</v>
      </c>
      <c r="BJ45" s="40">
        <f t="shared" si="3"/>
        <v>0</v>
      </c>
      <c r="BK45" s="17"/>
      <c r="BL45" s="53"/>
      <c r="BM45" s="54"/>
      <c r="BN45" s="54"/>
      <c r="BO45" s="54"/>
      <c r="BP45" s="54">
        <f>BG45/128000</f>
        <v>0</v>
      </c>
      <c r="BQ45" s="382"/>
      <c r="BR45" s="56"/>
      <c r="BS45" s="57">
        <f>IF(BG45&lt;&gt;0,"X",0)</f>
        <v>0</v>
      </c>
      <c r="BT45" s="55">
        <f>IF(BG45&lt;&gt;0,"XXX",0)</f>
        <v>0</v>
      </c>
      <c r="BU45" s="55">
        <f>IF(BG45&lt;&gt;0,"XXX",0)</f>
        <v>0</v>
      </c>
      <c r="BV45" s="55">
        <f>IF(BG45&lt;&gt;0,"XXX",0)</f>
        <v>0</v>
      </c>
      <c r="BW45" s="59"/>
      <c r="BX45" s="410"/>
    </row>
    <row r="46" spans="2:76" s="1" customFormat="1" ht="30" hidden="1" customHeight="1" x14ac:dyDescent="0.25">
      <c r="B46" s="35"/>
      <c r="C46" s="675"/>
      <c r="D46" s="37"/>
      <c r="E46" s="37"/>
      <c r="F46" s="37"/>
      <c r="G46" s="598"/>
      <c r="H46" s="599"/>
      <c r="I46" s="598"/>
      <c r="J46" s="600"/>
      <c r="K46" s="36"/>
      <c r="L46" s="879"/>
      <c r="M46" s="449"/>
      <c r="N46" s="40"/>
      <c r="O46" s="17"/>
      <c r="P46" s="53"/>
      <c r="Q46" s="54"/>
      <c r="R46" s="54"/>
      <c r="S46" s="54"/>
      <c r="T46" s="55"/>
      <c r="U46" s="382"/>
      <c r="V46" s="56"/>
      <c r="W46" s="57"/>
      <c r="X46" s="55"/>
      <c r="Y46" s="55"/>
      <c r="Z46" s="55"/>
      <c r="AA46" s="59"/>
      <c r="AB46" s="410"/>
      <c r="AG46" s="40"/>
      <c r="AH46" s="2"/>
      <c r="AI46" s="449"/>
      <c r="AJ46" s="689"/>
      <c r="AK46" s="687"/>
      <c r="AL46" s="40"/>
      <c r="AM46" s="17"/>
      <c r="AN46" s="53"/>
      <c r="AO46" s="54"/>
      <c r="AP46" s="54"/>
      <c r="AQ46" s="54"/>
      <c r="AR46" s="55"/>
      <c r="AS46" s="382"/>
      <c r="AT46" s="56"/>
      <c r="AU46" s="57"/>
      <c r="AV46" s="55"/>
      <c r="AW46" s="55"/>
      <c r="AX46" s="55"/>
      <c r="AY46" s="59"/>
      <c r="AZ46" s="410"/>
      <c r="BE46" s="40"/>
      <c r="BF46" s="2"/>
      <c r="BG46" s="449"/>
      <c r="BH46" s="689"/>
      <c r="BI46" s="687"/>
      <c r="BJ46" s="40">
        <f t="shared" si="3"/>
        <v>0</v>
      </c>
      <c r="BK46" s="17"/>
      <c r="BL46" s="53"/>
      <c r="BM46" s="54"/>
      <c r="BN46" s="54"/>
      <c r="BO46" s="54"/>
      <c r="BP46" s="55"/>
      <c r="BQ46" s="382"/>
      <c r="BR46" s="56"/>
      <c r="BS46" s="57"/>
      <c r="BT46" s="55"/>
      <c r="BU46" s="55"/>
      <c r="BV46" s="55"/>
      <c r="BW46" s="59"/>
      <c r="BX46" s="410"/>
    </row>
    <row r="47" spans="2:76" s="1" customFormat="1" ht="30" customHeight="1" x14ac:dyDescent="0.25">
      <c r="B47" s="35" t="s">
        <v>85</v>
      </c>
      <c r="C47" s="673" t="s">
        <v>58</v>
      </c>
      <c r="D47" s="1170" t="s">
        <v>86</v>
      </c>
      <c r="E47" s="1171"/>
      <c r="F47" s="1171"/>
      <c r="G47" s="1172"/>
      <c r="H47" s="1173" t="s">
        <v>87</v>
      </c>
      <c r="I47" s="1171"/>
      <c r="J47" s="1171"/>
      <c r="K47" s="36">
        <v>4412</v>
      </c>
      <c r="L47" s="885">
        <v>0</v>
      </c>
      <c r="M47" s="449">
        <f>L47</f>
        <v>0</v>
      </c>
      <c r="N47" s="40">
        <f>K47*M47</f>
        <v>0</v>
      </c>
      <c r="O47" s="17"/>
      <c r="P47" s="53"/>
      <c r="Q47" s="54"/>
      <c r="R47" s="54"/>
      <c r="S47" s="54"/>
      <c r="T47" s="55"/>
      <c r="U47" s="382">
        <f>M47</f>
        <v>0</v>
      </c>
      <c r="V47" s="56"/>
      <c r="W47" s="57">
        <f>IF($M47&lt;&gt;0,"X",0)</f>
        <v>0</v>
      </c>
      <c r="X47" s="55">
        <f>IF($M47&lt;&gt;0,"XXX",0)</f>
        <v>0</v>
      </c>
      <c r="Y47" s="55">
        <f>IF($M47&lt;&gt;0,"XXX",0)</f>
        <v>0</v>
      </c>
      <c r="Z47" s="55">
        <f>IF($M47&lt;&gt;0,"XXX",0)</f>
        <v>0</v>
      </c>
      <c r="AA47" s="59"/>
      <c r="AB47" s="410"/>
      <c r="AG47" s="40">
        <v>4412</v>
      </c>
      <c r="AH47" s="688">
        <v>0</v>
      </c>
      <c r="AI47" s="449">
        <f>AH47</f>
        <v>0</v>
      </c>
      <c r="AJ47" s="689">
        <f>AG47*AI47</f>
        <v>0</v>
      </c>
      <c r="AK47" s="687" t="str">
        <f t="shared" si="4"/>
        <v>02.3.68.1</v>
      </c>
      <c r="AL47" s="40">
        <f t="shared" si="5"/>
        <v>0</v>
      </c>
      <c r="AM47" s="17"/>
      <c r="AN47" s="53"/>
      <c r="AO47" s="54"/>
      <c r="AP47" s="54"/>
      <c r="AQ47" s="54"/>
      <c r="AR47" s="55"/>
      <c r="AS47" s="382">
        <f>AI47</f>
        <v>0</v>
      </c>
      <c r="AT47" s="56"/>
      <c r="AU47" s="57">
        <f>IF(AI47&lt;&gt;0,"X",0)</f>
        <v>0</v>
      </c>
      <c r="AV47" s="55">
        <f>IF(AI47&lt;&gt;0,"XXX",0)</f>
        <v>0</v>
      </c>
      <c r="AW47" s="55">
        <f>IF(AI47&lt;&gt;0,"XXX",0)</f>
        <v>0</v>
      </c>
      <c r="AX47" s="55">
        <f>IF(AI47&lt;&gt;0,"XXX",0)</f>
        <v>0</v>
      </c>
      <c r="AY47" s="59"/>
      <c r="AZ47" s="410"/>
      <c r="BE47" s="40">
        <v>4412</v>
      </c>
      <c r="BF47" s="688">
        <v>0</v>
      </c>
      <c r="BG47" s="449">
        <f>BF47</f>
        <v>0</v>
      </c>
      <c r="BH47" s="689">
        <f>BE47*BG47</f>
        <v>0</v>
      </c>
      <c r="BI47" s="687" t="str">
        <f t="shared" si="6"/>
        <v>02.3.68.1</v>
      </c>
      <c r="BJ47" s="40">
        <f t="shared" si="3"/>
        <v>0</v>
      </c>
      <c r="BK47" s="17"/>
      <c r="BL47" s="53"/>
      <c r="BM47" s="54"/>
      <c r="BN47" s="54"/>
      <c r="BO47" s="54"/>
      <c r="BP47" s="55"/>
      <c r="BQ47" s="382">
        <f>BG47</f>
        <v>0</v>
      </c>
      <c r="BR47" s="56"/>
      <c r="BS47" s="57">
        <f>IF(BG47&lt;&gt;0,"X",0)</f>
        <v>0</v>
      </c>
      <c r="BT47" s="55">
        <f>IF(BG47&lt;&gt;0,"XXX",0)</f>
        <v>0</v>
      </c>
      <c r="BU47" s="55">
        <f>IF(BG47&lt;&gt;0,"XXX",0)</f>
        <v>0</v>
      </c>
      <c r="BV47" s="55">
        <f>IF(BG47&lt;&gt;0,"XXX",0)</f>
        <v>0</v>
      </c>
      <c r="BW47" s="59"/>
      <c r="BX47" s="410"/>
    </row>
    <row r="48" spans="2:76" s="1" customFormat="1" ht="30" hidden="1" customHeight="1" x14ac:dyDescent="0.25">
      <c r="B48" s="35"/>
      <c r="C48" s="675"/>
      <c r="D48" s="37"/>
      <c r="E48" s="37"/>
      <c r="F48" s="37"/>
      <c r="G48" s="598"/>
      <c r="H48" s="599"/>
      <c r="I48" s="598"/>
      <c r="J48" s="600"/>
      <c r="K48" s="36"/>
      <c r="L48" s="879"/>
      <c r="M48" s="449"/>
      <c r="N48" s="40"/>
      <c r="O48" s="17"/>
      <c r="P48" s="53"/>
      <c r="Q48" s="54"/>
      <c r="R48" s="54"/>
      <c r="S48" s="54"/>
      <c r="T48" s="55"/>
      <c r="U48" s="382"/>
      <c r="V48" s="56"/>
      <c r="W48" s="57"/>
      <c r="X48" s="55"/>
      <c r="Y48" s="55"/>
      <c r="Z48" s="55"/>
      <c r="AA48" s="59"/>
      <c r="AB48" s="410"/>
      <c r="AG48" s="40"/>
      <c r="AH48" s="2"/>
      <c r="AI48" s="449"/>
      <c r="AJ48" s="689"/>
      <c r="AK48" s="687"/>
      <c r="AL48" s="40"/>
      <c r="AM48" s="17"/>
      <c r="AN48" s="53"/>
      <c r="AO48" s="54"/>
      <c r="AP48" s="54"/>
      <c r="AQ48" s="54"/>
      <c r="AR48" s="55"/>
      <c r="AS48" s="382"/>
      <c r="AT48" s="56"/>
      <c r="AU48" s="57"/>
      <c r="AV48" s="55"/>
      <c r="AW48" s="55"/>
      <c r="AX48" s="55"/>
      <c r="AY48" s="59"/>
      <c r="AZ48" s="410"/>
      <c r="BE48" s="40"/>
      <c r="BF48" s="2"/>
      <c r="BG48" s="449"/>
      <c r="BH48" s="689"/>
      <c r="BI48" s="687"/>
      <c r="BJ48" s="40">
        <f t="shared" si="3"/>
        <v>0</v>
      </c>
      <c r="BK48" s="17"/>
      <c r="BL48" s="53"/>
      <c r="BM48" s="54"/>
      <c r="BN48" s="54"/>
      <c r="BO48" s="54"/>
      <c r="BP48" s="55"/>
      <c r="BQ48" s="382"/>
      <c r="BR48" s="56"/>
      <c r="BS48" s="57"/>
      <c r="BT48" s="55"/>
      <c r="BU48" s="55"/>
      <c r="BV48" s="55"/>
      <c r="BW48" s="59"/>
      <c r="BX48" s="410"/>
    </row>
    <row r="49" spans="2:76" s="1" customFormat="1" ht="30" customHeight="1" x14ac:dyDescent="0.25">
      <c r="B49" s="35" t="s">
        <v>88</v>
      </c>
      <c r="C49" s="673" t="s">
        <v>58</v>
      </c>
      <c r="D49" s="1170" t="s">
        <v>89</v>
      </c>
      <c r="E49" s="1171"/>
      <c r="F49" s="1171"/>
      <c r="G49" s="1172"/>
      <c r="H49" s="1173" t="s">
        <v>90</v>
      </c>
      <c r="I49" s="1171"/>
      <c r="J49" s="1171"/>
      <c r="K49" s="36">
        <v>6477</v>
      </c>
      <c r="L49" s="885">
        <v>0</v>
      </c>
      <c r="M49" s="449">
        <f>L49</f>
        <v>0</v>
      </c>
      <c r="N49" s="40">
        <f>K49*M49</f>
        <v>0</v>
      </c>
      <c r="O49" s="17"/>
      <c r="P49" s="53"/>
      <c r="Q49" s="54"/>
      <c r="R49" s="54"/>
      <c r="S49" s="54"/>
      <c r="T49" s="55"/>
      <c r="U49" s="382">
        <f>M49</f>
        <v>0</v>
      </c>
      <c r="V49" s="56"/>
      <c r="W49" s="57">
        <f>IF($M49&lt;&gt;0,"X",0)</f>
        <v>0</v>
      </c>
      <c r="X49" s="55">
        <f>IF($M49&lt;&gt;0,"XXX",0)</f>
        <v>0</v>
      </c>
      <c r="Y49" s="55">
        <f>IF($M49&lt;&gt;0,"XXX",0)</f>
        <v>0</v>
      </c>
      <c r="Z49" s="55">
        <f>IF($M49&lt;&gt;0,"XXX",0)</f>
        <v>0</v>
      </c>
      <c r="AA49" s="59"/>
      <c r="AB49" s="410"/>
      <c r="AG49" s="40">
        <v>6477</v>
      </c>
      <c r="AH49" s="688">
        <v>0</v>
      </c>
      <c r="AI49" s="449">
        <f>AH49</f>
        <v>0</v>
      </c>
      <c r="AJ49" s="689">
        <f>AG49*AI49</f>
        <v>0</v>
      </c>
      <c r="AK49" s="687" t="str">
        <f t="shared" si="4"/>
        <v>02.3.68.1</v>
      </c>
      <c r="AL49" s="40">
        <f t="shared" si="5"/>
        <v>0</v>
      </c>
      <c r="AM49" s="17"/>
      <c r="AN49" s="53"/>
      <c r="AO49" s="54"/>
      <c r="AP49" s="54"/>
      <c r="AQ49" s="54"/>
      <c r="AR49" s="55"/>
      <c r="AS49" s="382">
        <f>AI49</f>
        <v>0</v>
      </c>
      <c r="AT49" s="56"/>
      <c r="AU49" s="57">
        <f>IF(AI49&lt;&gt;0,"X",0)</f>
        <v>0</v>
      </c>
      <c r="AV49" s="55">
        <f>IF(AI49&lt;&gt;0,"XXX",0)</f>
        <v>0</v>
      </c>
      <c r="AW49" s="55">
        <f>IF(AI49&lt;&gt;0,"XXX",0)</f>
        <v>0</v>
      </c>
      <c r="AX49" s="55">
        <f>IF(AI49&lt;&gt;0,"XXX",0)</f>
        <v>0</v>
      </c>
      <c r="AY49" s="59"/>
      <c r="AZ49" s="410"/>
      <c r="BE49" s="40">
        <v>6477</v>
      </c>
      <c r="BF49" s="688">
        <v>0</v>
      </c>
      <c r="BG49" s="449">
        <f>BF49</f>
        <v>0</v>
      </c>
      <c r="BH49" s="689">
        <f>BE49*BG49</f>
        <v>0</v>
      </c>
      <c r="BI49" s="687" t="str">
        <f t="shared" si="6"/>
        <v>02.3.68.1</v>
      </c>
      <c r="BJ49" s="40">
        <f t="shared" si="3"/>
        <v>0</v>
      </c>
      <c r="BK49" s="17"/>
      <c r="BL49" s="53"/>
      <c r="BM49" s="54"/>
      <c r="BN49" s="54"/>
      <c r="BO49" s="54"/>
      <c r="BP49" s="55"/>
      <c r="BQ49" s="382">
        <f>BG49</f>
        <v>0</v>
      </c>
      <c r="BR49" s="56"/>
      <c r="BS49" s="57">
        <f>IF(BG49&lt;&gt;0,"X",0)</f>
        <v>0</v>
      </c>
      <c r="BT49" s="55">
        <f>IF(BG49&lt;&gt;0,"XXX",0)</f>
        <v>0</v>
      </c>
      <c r="BU49" s="55">
        <f>IF(BG49&lt;&gt;0,"XXX",0)</f>
        <v>0</v>
      </c>
      <c r="BV49" s="55">
        <f>IF(BG49&lt;&gt;0,"XXX",0)</f>
        <v>0</v>
      </c>
      <c r="BW49" s="59"/>
      <c r="BX49" s="410"/>
    </row>
    <row r="50" spans="2:76" s="1" customFormat="1" ht="30" hidden="1" customHeight="1" x14ac:dyDescent="0.25">
      <c r="B50" s="35"/>
      <c r="C50" s="675"/>
      <c r="D50" s="37"/>
      <c r="E50" s="37"/>
      <c r="F50" s="37"/>
      <c r="G50" s="704"/>
      <c r="H50" s="599"/>
      <c r="I50" s="598"/>
      <c r="J50" s="678"/>
      <c r="K50" s="36"/>
      <c r="L50" s="879"/>
      <c r="M50" s="449"/>
      <c r="N50" s="40"/>
      <c r="O50" s="17"/>
      <c r="P50" s="53"/>
      <c r="Q50" s="54"/>
      <c r="R50" s="54"/>
      <c r="S50" s="54"/>
      <c r="T50" s="55"/>
      <c r="U50" s="382"/>
      <c r="V50" s="56"/>
      <c r="W50" s="57"/>
      <c r="X50" s="55"/>
      <c r="Y50" s="55"/>
      <c r="Z50" s="55"/>
      <c r="AA50" s="59"/>
      <c r="AB50" s="410"/>
      <c r="AG50" s="40"/>
      <c r="AH50" s="2"/>
      <c r="AI50" s="449"/>
      <c r="AJ50" s="689"/>
      <c r="AK50" s="687"/>
      <c r="AL50" s="40"/>
      <c r="AM50" s="17"/>
      <c r="AN50" s="53"/>
      <c r="AO50" s="54"/>
      <c r="AP50" s="54"/>
      <c r="AQ50" s="54"/>
      <c r="AR50" s="55"/>
      <c r="AS50" s="382"/>
      <c r="AT50" s="56"/>
      <c r="AU50" s="57"/>
      <c r="AV50" s="55"/>
      <c r="AW50" s="55"/>
      <c r="AX50" s="55"/>
      <c r="AY50" s="59"/>
      <c r="AZ50" s="410"/>
      <c r="BE50" s="40"/>
      <c r="BF50" s="2"/>
      <c r="BG50" s="449"/>
      <c r="BH50" s="689"/>
      <c r="BI50" s="687"/>
      <c r="BJ50" s="40">
        <f t="shared" si="3"/>
        <v>0</v>
      </c>
      <c r="BK50" s="17"/>
      <c r="BL50" s="53"/>
      <c r="BM50" s="54"/>
      <c r="BN50" s="54"/>
      <c r="BO50" s="54"/>
      <c r="BP50" s="55"/>
      <c r="BQ50" s="382"/>
      <c r="BR50" s="56"/>
      <c r="BS50" s="57"/>
      <c r="BT50" s="55"/>
      <c r="BU50" s="55"/>
      <c r="BV50" s="55"/>
      <c r="BW50" s="59"/>
      <c r="BX50" s="410"/>
    </row>
    <row r="51" spans="2:76" s="1" customFormat="1" ht="30" customHeight="1" x14ac:dyDescent="0.25">
      <c r="B51" s="35" t="s">
        <v>91</v>
      </c>
      <c r="C51" s="673" t="s">
        <v>58</v>
      </c>
      <c r="D51" s="1184" t="s">
        <v>92</v>
      </c>
      <c r="E51" s="1185"/>
      <c r="F51" s="1185"/>
      <c r="G51" s="1186"/>
      <c r="H51" s="1173" t="s">
        <v>93</v>
      </c>
      <c r="I51" s="1171"/>
      <c r="J51" s="1171"/>
      <c r="K51" s="36">
        <v>23232</v>
      </c>
      <c r="L51" s="885">
        <v>0</v>
      </c>
      <c r="M51" s="601">
        <f>L51</f>
        <v>0</v>
      </c>
      <c r="N51" s="40">
        <f>K51*M51</f>
        <v>0</v>
      </c>
      <c r="O51" s="17"/>
      <c r="P51" s="53"/>
      <c r="Q51" s="54"/>
      <c r="R51" s="54"/>
      <c r="S51" s="405">
        <f>M51</f>
        <v>0</v>
      </c>
      <c r="T51" s="55"/>
      <c r="U51" s="382"/>
      <c r="V51" s="56"/>
      <c r="W51" s="57">
        <f>IF($M51&lt;&gt;0,"X",0)</f>
        <v>0</v>
      </c>
      <c r="X51" s="55">
        <f>IF($M51&lt;&gt;0,"XXX",0)</f>
        <v>0</v>
      </c>
      <c r="Y51" s="55">
        <f>IF($M51&lt;&gt;0,"XXX",0)</f>
        <v>0</v>
      </c>
      <c r="Z51" s="55">
        <f>IF($M51&lt;&gt;0,"XXX",0)</f>
        <v>0</v>
      </c>
      <c r="AA51" s="59"/>
      <c r="AB51" s="410"/>
      <c r="AG51" s="40">
        <v>23232</v>
      </c>
      <c r="AH51" s="688">
        <v>0</v>
      </c>
      <c r="AI51" s="601">
        <f>AH51</f>
        <v>0</v>
      </c>
      <c r="AJ51" s="689">
        <f>AG51*AI51</f>
        <v>0</v>
      </c>
      <c r="AK51" s="687" t="str">
        <f t="shared" si="4"/>
        <v>02.3.68.1</v>
      </c>
      <c r="AL51" s="40">
        <f t="shared" si="5"/>
        <v>0</v>
      </c>
      <c r="AM51" s="17"/>
      <c r="AN51" s="53"/>
      <c r="AO51" s="54"/>
      <c r="AP51" s="54"/>
      <c r="AQ51" s="405">
        <f>AI51</f>
        <v>0</v>
      </c>
      <c r="AR51" s="55"/>
      <c r="AS51" s="382"/>
      <c r="AT51" s="56"/>
      <c r="AU51" s="57">
        <f>IF(AI51&lt;&gt;0,"X",0)</f>
        <v>0</v>
      </c>
      <c r="AV51" s="55">
        <f>IF(AI51&lt;&gt;0,"XXX",0)</f>
        <v>0</v>
      </c>
      <c r="AW51" s="55">
        <f>IF(AI51&lt;&gt;0,"XXX",0)</f>
        <v>0</v>
      </c>
      <c r="AX51" s="55">
        <f>IF(AI51&lt;&gt;0,"XXX",0)</f>
        <v>0</v>
      </c>
      <c r="AY51" s="59"/>
      <c r="AZ51" s="410"/>
      <c r="BE51" s="40">
        <v>23232</v>
      </c>
      <c r="BF51" s="688">
        <v>0</v>
      </c>
      <c r="BG51" s="601">
        <f>BF51</f>
        <v>0</v>
      </c>
      <c r="BH51" s="689">
        <f>BE51*BG51</f>
        <v>0</v>
      </c>
      <c r="BI51" s="687" t="str">
        <f t="shared" si="6"/>
        <v>02.3.68.1</v>
      </c>
      <c r="BJ51" s="40">
        <f t="shared" si="3"/>
        <v>0</v>
      </c>
      <c r="BK51" s="17"/>
      <c r="BL51" s="53"/>
      <c r="BM51" s="54"/>
      <c r="BN51" s="54"/>
      <c r="BO51" s="405">
        <f>BG51</f>
        <v>0</v>
      </c>
      <c r="BP51" s="55"/>
      <c r="BQ51" s="382"/>
      <c r="BR51" s="56"/>
      <c r="BS51" s="57">
        <f>IF(BG51&lt;&gt;0,"X",0)</f>
        <v>0</v>
      </c>
      <c r="BT51" s="55">
        <f>IF(BG51&lt;&gt;0,"XXX",0)</f>
        <v>0</v>
      </c>
      <c r="BU51" s="55">
        <f>IF(BG51&lt;&gt;0,"XXX",0)</f>
        <v>0</v>
      </c>
      <c r="BV51" s="55">
        <f>IF(BG51&lt;&gt;0,"XXX",0)</f>
        <v>0</v>
      </c>
      <c r="BW51" s="59"/>
      <c r="BX51" s="410"/>
    </row>
    <row r="52" spans="2:76" s="1" customFormat="1" ht="30" hidden="1" customHeight="1" x14ac:dyDescent="0.25">
      <c r="B52" s="35"/>
      <c r="C52" s="675"/>
      <c r="D52" s="37"/>
      <c r="E52" s="37"/>
      <c r="F52" s="37"/>
      <c r="G52" s="704"/>
      <c r="H52" s="599"/>
      <c r="I52" s="598"/>
      <c r="J52" s="678"/>
      <c r="K52" s="36"/>
      <c r="L52" s="879"/>
      <c r="M52" s="449"/>
      <c r="N52" s="40"/>
      <c r="O52" s="17"/>
      <c r="P52" s="53"/>
      <c r="Q52" s="54"/>
      <c r="R52" s="54"/>
      <c r="S52" s="54"/>
      <c r="T52" s="55"/>
      <c r="U52" s="382"/>
      <c r="V52" s="56"/>
      <c r="W52" s="57"/>
      <c r="X52" s="55"/>
      <c r="Y52" s="55"/>
      <c r="Z52" s="55"/>
      <c r="AA52" s="59"/>
      <c r="AB52" s="410"/>
      <c r="AG52" s="40"/>
      <c r="AH52" s="2"/>
      <c r="AI52" s="449"/>
      <c r="AJ52" s="689"/>
      <c r="AK52" s="687"/>
      <c r="AL52" s="40"/>
      <c r="AM52" s="17"/>
      <c r="AN52" s="53"/>
      <c r="AO52" s="54"/>
      <c r="AP52" s="54"/>
      <c r="AQ52" s="54"/>
      <c r="AR52" s="55"/>
      <c r="AS52" s="382"/>
      <c r="AT52" s="56"/>
      <c r="AU52" s="57"/>
      <c r="AV52" s="55"/>
      <c r="AW52" s="55"/>
      <c r="AX52" s="55"/>
      <c r="AY52" s="59"/>
      <c r="AZ52" s="410"/>
      <c r="BE52" s="40"/>
      <c r="BF52" s="2"/>
      <c r="BG52" s="449"/>
      <c r="BH52" s="689"/>
      <c r="BI52" s="687"/>
      <c r="BJ52" s="40">
        <f t="shared" si="3"/>
        <v>0</v>
      </c>
      <c r="BK52" s="17"/>
      <c r="BL52" s="53"/>
      <c r="BM52" s="54"/>
      <c r="BN52" s="54"/>
      <c r="BO52" s="54"/>
      <c r="BP52" s="55"/>
      <c r="BQ52" s="382"/>
      <c r="BR52" s="56"/>
      <c r="BS52" s="57"/>
      <c r="BT52" s="55"/>
      <c r="BU52" s="55"/>
      <c r="BV52" s="55"/>
      <c r="BW52" s="59"/>
      <c r="BX52" s="410"/>
    </row>
    <row r="53" spans="2:76" s="1" customFormat="1" ht="30" customHeight="1" thickBot="1" x14ac:dyDescent="0.3">
      <c r="B53" s="35" t="s">
        <v>94</v>
      </c>
      <c r="C53" s="673" t="s">
        <v>58</v>
      </c>
      <c r="D53" s="1184" t="s">
        <v>95</v>
      </c>
      <c r="E53" s="1185"/>
      <c r="F53" s="1185"/>
      <c r="G53" s="1186"/>
      <c r="H53" s="1173" t="s">
        <v>96</v>
      </c>
      <c r="I53" s="1171"/>
      <c r="J53" s="1171"/>
      <c r="K53" s="36">
        <v>3872</v>
      </c>
      <c r="L53" s="885">
        <v>0</v>
      </c>
      <c r="M53" s="449">
        <f>L53</f>
        <v>0</v>
      </c>
      <c r="N53" s="40">
        <f>K53*M53</f>
        <v>0</v>
      </c>
      <c r="O53" s="17"/>
      <c r="P53" s="53"/>
      <c r="Q53" s="59"/>
      <c r="R53" s="59"/>
      <c r="S53" s="59"/>
      <c r="T53" s="55"/>
      <c r="U53" s="382"/>
      <c r="V53" s="56">
        <f>M53</f>
        <v>0</v>
      </c>
      <c r="W53" s="57"/>
      <c r="X53" s="55"/>
      <c r="Y53" s="55"/>
      <c r="Z53" s="55"/>
      <c r="AA53" s="59"/>
      <c r="AB53" s="411"/>
      <c r="AG53" s="40">
        <v>3872</v>
      </c>
      <c r="AH53" s="688">
        <v>0</v>
      </c>
      <c r="AI53" s="449">
        <f>AH53</f>
        <v>0</v>
      </c>
      <c r="AJ53" s="689">
        <f>AG53*AI53</f>
        <v>0</v>
      </c>
      <c r="AK53" s="690" t="str">
        <f t="shared" si="4"/>
        <v>02.3.68.1</v>
      </c>
      <c r="AL53" s="691">
        <f>AJ53-$N53</f>
        <v>0</v>
      </c>
      <c r="AM53" s="17"/>
      <c r="AN53" s="53"/>
      <c r="AO53" s="59"/>
      <c r="AP53" s="59"/>
      <c r="AQ53" s="59"/>
      <c r="AR53" s="55"/>
      <c r="AS53" s="382"/>
      <c r="AT53" s="56">
        <f>AI53</f>
        <v>0</v>
      </c>
      <c r="AU53" s="57"/>
      <c r="AV53" s="55"/>
      <c r="AW53" s="55"/>
      <c r="AX53" s="55"/>
      <c r="AY53" s="59"/>
      <c r="AZ53" s="411"/>
      <c r="BE53" s="40">
        <v>3872</v>
      </c>
      <c r="BF53" s="688">
        <v>0</v>
      </c>
      <c r="BG53" s="449">
        <f>BF53</f>
        <v>0</v>
      </c>
      <c r="BH53" s="689">
        <f>BE53*BG53</f>
        <v>0</v>
      </c>
      <c r="BI53" s="690" t="str">
        <f t="shared" si="6"/>
        <v>02.3.68.1</v>
      </c>
      <c r="BJ53" s="691">
        <f t="shared" si="3"/>
        <v>0</v>
      </c>
      <c r="BK53" s="17"/>
      <c r="BL53" s="53"/>
      <c r="BM53" s="59"/>
      <c r="BN53" s="59"/>
      <c r="BO53" s="59"/>
      <c r="BP53" s="55"/>
      <c r="BQ53" s="382"/>
      <c r="BR53" s="56">
        <f>BG53</f>
        <v>0</v>
      </c>
      <c r="BS53" s="57"/>
      <c r="BT53" s="55"/>
      <c r="BU53" s="55"/>
      <c r="BV53" s="55"/>
      <c r="BW53" s="59"/>
      <c r="BX53" s="411"/>
    </row>
    <row r="54" spans="2:76" s="1" customFormat="1" ht="18" thickBot="1" x14ac:dyDescent="0.3">
      <c r="B54" s="75" t="s">
        <v>51</v>
      </c>
      <c r="C54" s="76"/>
      <c r="D54" s="76"/>
      <c r="E54" s="76"/>
      <c r="F54" s="76"/>
      <c r="G54" s="76"/>
      <c r="H54" s="1180" t="str">
        <f>IF($N$16&gt;$F$14,"hodnota není v limitu"," možno ještě rozdělit")</f>
        <v xml:space="preserve"> možno ještě rozdělit</v>
      </c>
      <c r="I54" s="1180"/>
      <c r="J54" s="1180"/>
      <c r="K54" s="888">
        <f>IF($N$16&gt;$F$14," ",M54 )</f>
        <v>0</v>
      </c>
      <c r="L54" s="711"/>
      <c r="M54" s="77">
        <f>F14-N54</f>
        <v>0</v>
      </c>
      <c r="N54" s="63">
        <f>SUM(N17:N53)</f>
        <v>0</v>
      </c>
      <c r="O54" s="964">
        <f>IF(OR(W17&lt;&gt;0,W19&lt;&gt;0,W21&lt;&gt;0,W23&lt;&gt;0,W25&lt;&gt;0,W31&lt;&gt;0,W39&lt;&gt;0,W41&lt;&gt;0,W43&lt;&gt;0,W45&lt;&gt;0,W47&lt;&gt;0,W49&lt;&gt;0,W51&lt;&gt;0),"1",0)</f>
        <v>0</v>
      </c>
      <c r="P54" s="70">
        <v>54000</v>
      </c>
      <c r="Q54" s="71">
        <v>50501</v>
      </c>
      <c r="R54" s="71">
        <v>52601</v>
      </c>
      <c r="S54" s="71">
        <v>52602</v>
      </c>
      <c r="T54" s="71">
        <v>52106</v>
      </c>
      <c r="U54" s="74">
        <v>51212</v>
      </c>
      <c r="V54" s="72">
        <v>51017</v>
      </c>
      <c r="W54" s="73">
        <v>51010</v>
      </c>
      <c r="X54" s="71">
        <v>51610</v>
      </c>
      <c r="Y54" s="71">
        <v>51710</v>
      </c>
      <c r="Z54" s="71">
        <v>51510</v>
      </c>
      <c r="AA54" s="74">
        <v>52510</v>
      </c>
      <c r="AB54" s="419">
        <v>60000</v>
      </c>
      <c r="AG54" s="692">
        <f>IF(AJ16&gt;N54," ",AI54)</f>
        <v>0</v>
      </c>
      <c r="AH54" s="693"/>
      <c r="AI54" s="694">
        <f>N54-AJ54</f>
        <v>0</v>
      </c>
      <c r="AJ54" s="692">
        <f>SUM(AJ17:AJ53)</f>
        <v>0</v>
      </c>
      <c r="AK54" s="695"/>
      <c r="AL54" s="696">
        <f>SUM(AL17:AL53)</f>
        <v>0</v>
      </c>
      <c r="AM54" s="964">
        <f>IF(OR(AU17&lt;&gt;0,AU19&lt;&gt;0,AU21&lt;&gt;0,AU23&lt;&gt;0,AU25&lt;&gt;0,AU31&lt;&gt;0,AU39&lt;&gt;0,AU41&lt;&gt;0,AU43&lt;&gt;0,AU45&lt;&gt;0,AU47&lt;&gt;0,AU49&lt;&gt;0,AU51&lt;&gt;0),"1",0)</f>
        <v>0</v>
      </c>
      <c r="AN54" s="70">
        <v>54000</v>
      </c>
      <c r="AO54" s="71">
        <v>50501</v>
      </c>
      <c r="AP54" s="71">
        <v>52601</v>
      </c>
      <c r="AQ54" s="71">
        <v>52602</v>
      </c>
      <c r="AR54" s="71">
        <v>52106</v>
      </c>
      <c r="AS54" s="74">
        <v>51212</v>
      </c>
      <c r="AT54" s="72">
        <v>51017</v>
      </c>
      <c r="AU54" s="73">
        <v>51010</v>
      </c>
      <c r="AV54" s="71">
        <v>51610</v>
      </c>
      <c r="AW54" s="71">
        <v>51710</v>
      </c>
      <c r="AX54" s="71">
        <v>51510</v>
      </c>
      <c r="AY54" s="74">
        <v>52510</v>
      </c>
      <c r="AZ54" s="419">
        <v>60000</v>
      </c>
      <c r="BE54" s="692">
        <f>IF(BH54&gt;N54," ",BG54 )</f>
        <v>0</v>
      </c>
      <c r="BF54" s="693"/>
      <c r="BG54" s="694">
        <f>N54-BH54</f>
        <v>0</v>
      </c>
      <c r="BH54" s="692">
        <f>SUM(BH17:BH53)</f>
        <v>0</v>
      </c>
      <c r="BI54" s="695"/>
      <c r="BJ54" s="696">
        <f>SUM(BJ17:BJ53)</f>
        <v>0</v>
      </c>
      <c r="BK54" s="964">
        <f>IF(OR(BS17&lt;&gt;0,BS19&lt;&gt;0,BS21&lt;&gt;0,BS23&lt;&gt;0,BS25&lt;&gt;0,BS31&lt;&gt;0,BS39&lt;&gt;0,BS41&lt;&gt;0,BS43&lt;&gt;0,BS45&lt;&gt;0,BS47&lt;&gt;0,BS49&lt;&gt;0,BS51&lt;&gt;0),"1",0)</f>
        <v>0</v>
      </c>
      <c r="BL54" s="70">
        <v>54000</v>
      </c>
      <c r="BM54" s="71">
        <v>50501</v>
      </c>
      <c r="BN54" s="71">
        <v>52601</v>
      </c>
      <c r="BO54" s="71">
        <v>52602</v>
      </c>
      <c r="BP54" s="71">
        <v>52106</v>
      </c>
      <c r="BQ54" s="74">
        <v>51212</v>
      </c>
      <c r="BR54" s="72">
        <v>51017</v>
      </c>
      <c r="BS54" s="73">
        <v>51010</v>
      </c>
      <c r="BT54" s="71">
        <v>51610</v>
      </c>
      <c r="BU54" s="71">
        <v>51710</v>
      </c>
      <c r="BV54" s="71">
        <v>51510</v>
      </c>
      <c r="BW54" s="74">
        <v>52510</v>
      </c>
      <c r="BX54" s="419">
        <v>60000</v>
      </c>
    </row>
    <row r="55" spans="2:76" s="1" customFormat="1" ht="21" customHeight="1" thickBot="1" x14ac:dyDescent="0.3">
      <c r="B55" s="624"/>
      <c r="C55" s="625"/>
      <c r="D55" s="626">
        <f>E55+G55+H55</f>
        <v>0</v>
      </c>
      <c r="E55" s="626">
        <f>N17+N19+N21+N23+N25+N27+N31+N33+N35+N37+N47+N49+N51+N53</f>
        <v>0</v>
      </c>
      <c r="F55" s="625"/>
      <c r="G55" s="626">
        <f>N45</f>
        <v>0</v>
      </c>
      <c r="H55" s="626">
        <f>N29</f>
        <v>0</v>
      </c>
      <c r="I55" s="579"/>
      <c r="J55" s="579"/>
      <c r="K55" s="579"/>
      <c r="L55" s="479"/>
      <c r="M55" s="480"/>
      <c r="N55" s="618" t="str">
        <f>IF(N39+N41+N43+N45&gt;F14/2,"šablona na využití ICT překračuje polovinu maximální dotace","")</f>
        <v/>
      </c>
      <c r="O55" s="17"/>
      <c r="P55" s="545">
        <f>SUM(P17:P53)</f>
        <v>0</v>
      </c>
      <c r="Q55" s="546">
        <f>ROUND(SUM(Q17:Q53),2)</f>
        <v>0</v>
      </c>
      <c r="R55" s="546">
        <f>ROUND(SUM(R17:R53),2)</f>
        <v>0</v>
      </c>
      <c r="S55" s="545">
        <f>SUM(S17:S53)</f>
        <v>0</v>
      </c>
      <c r="T55" s="545">
        <f>SUM(T17:T53)</f>
        <v>0</v>
      </c>
      <c r="U55" s="545">
        <f>SUM(U17:U53)</f>
        <v>0</v>
      </c>
      <c r="V55" s="547">
        <f>SUM(V17:V53)</f>
        <v>0</v>
      </c>
      <c r="W55" s="548">
        <f>O54</f>
        <v>0</v>
      </c>
      <c r="X55" s="549">
        <f>IF(W55&gt;0,"XXX",0)</f>
        <v>0</v>
      </c>
      <c r="Y55" s="549">
        <f>X55</f>
        <v>0</v>
      </c>
      <c r="Z55" s="550">
        <f>X55</f>
        <v>0</v>
      </c>
      <c r="AA55" s="551">
        <f>ROUND(SUM(AA17:AA53),0)</f>
        <v>0</v>
      </c>
      <c r="AB55" s="552">
        <f>FLOOR(SUM(AB17:AB53),1)</f>
        <v>0</v>
      </c>
      <c r="AG55" s="697" t="str">
        <f>IF(AJ16&gt;N54,"hodnota převyšuje Rozhodnutí"," možno ještě rozdělit")</f>
        <v xml:space="preserve"> možno ještě rozdělit</v>
      </c>
      <c r="AH55" s="698"/>
      <c r="AI55" s="480"/>
      <c r="AJ55" s="699"/>
      <c r="AK55" s="699"/>
      <c r="AL55" s="618"/>
      <c r="AM55" s="17"/>
      <c r="AN55" s="545">
        <f>SUM(AN17:AN53)</f>
        <v>0</v>
      </c>
      <c r="AO55" s="546">
        <f>ROUND(SUM(AO17:AO53),2)</f>
        <v>0</v>
      </c>
      <c r="AP55" s="546">
        <f>ROUND(SUM(AP17:AP53),2)</f>
        <v>0</v>
      </c>
      <c r="AQ55" s="545">
        <f>SUM(AQ17:AQ53)</f>
        <v>0</v>
      </c>
      <c r="AR55" s="545">
        <f>SUM(AR17:AR53)</f>
        <v>0</v>
      </c>
      <c r="AS55" s="545">
        <f>SUM(AS17:AS53)</f>
        <v>0</v>
      </c>
      <c r="AT55" s="547">
        <f>SUM(AT17:AT53)</f>
        <v>0</v>
      </c>
      <c r="AU55" s="548">
        <f>AM54</f>
        <v>0</v>
      </c>
      <c r="AV55" s="549">
        <f>IF(AU55&gt;0,"XXX",0)</f>
        <v>0</v>
      </c>
      <c r="AW55" s="549">
        <f>AV55</f>
        <v>0</v>
      </c>
      <c r="AX55" s="550">
        <f>AV55</f>
        <v>0</v>
      </c>
      <c r="AY55" s="551">
        <f>ROUND(SUM(AY17:AY53),0)</f>
        <v>0</v>
      </c>
      <c r="AZ55" s="552">
        <f>FLOOR(SUM(AZ17:AZ53),1)</f>
        <v>0</v>
      </c>
      <c r="BE55" s="697" t="str">
        <f>IF(BH16&gt;N54,"hodnota převyšuje Rozhodnutí"," možno ještě rozdělit")</f>
        <v xml:space="preserve"> možno ještě rozdělit</v>
      </c>
      <c r="BF55" s="698"/>
      <c r="BG55" s="480"/>
      <c r="BH55" s="699"/>
      <c r="BI55" s="699"/>
      <c r="BJ55" s="618"/>
      <c r="BK55" s="17"/>
      <c r="BL55" s="545">
        <f>SUM(BL17:BL53)</f>
        <v>0</v>
      </c>
      <c r="BM55" s="546">
        <f>ROUND(SUM(BM17:BM53),2)</f>
        <v>0</v>
      </c>
      <c r="BN55" s="546">
        <f>ROUND(SUM(BN17:BN53),2)</f>
        <v>0</v>
      </c>
      <c r="BO55" s="545">
        <f>SUM(BO17:BO53)</f>
        <v>0</v>
      </c>
      <c r="BP55" s="545">
        <f>SUM(BP17:BP53)</f>
        <v>0</v>
      </c>
      <c r="BQ55" s="545">
        <f>SUM(BQ17:BQ53)</f>
        <v>0</v>
      </c>
      <c r="BR55" s="547">
        <f>SUM(BR17:BR53)</f>
        <v>0</v>
      </c>
      <c r="BS55" s="548">
        <f>BK54</f>
        <v>0</v>
      </c>
      <c r="BT55" s="549">
        <f>IF(BS55&gt;0,"XXX",0)</f>
        <v>0</v>
      </c>
      <c r="BU55" s="549">
        <f>BT55</f>
        <v>0</v>
      </c>
      <c r="BV55" s="550">
        <f>BT55</f>
        <v>0</v>
      </c>
      <c r="BW55" s="551">
        <f>ROUND(SUM(BW17:BW53),0)</f>
        <v>0</v>
      </c>
      <c r="BX55" s="552">
        <f>FLOOR(SUM(BX17:BX53),1)</f>
        <v>0</v>
      </c>
    </row>
    <row r="56" spans="2:76" s="1" customFormat="1" ht="18.75" customHeight="1" thickBot="1" x14ac:dyDescent="0.3">
      <c r="B56" s="627"/>
      <c r="C56" s="628"/>
      <c r="D56" s="628"/>
      <c r="E56" s="629"/>
      <c r="F56" s="628"/>
      <c r="G56" s="630"/>
      <c r="H56" s="628"/>
      <c r="I56" s="481"/>
      <c r="J56" s="481"/>
      <c r="K56" s="481"/>
      <c r="L56" s="481"/>
      <c r="M56" s="482"/>
      <c r="N56" s="940"/>
      <c r="O56" s="17"/>
      <c r="P56" s="553" t="str">
        <f>IF(OR(P27&lt;&gt;0,P29&lt;&gt;0),"* Hodnotu součtu za celý projekt navyšte o plánovaný počet DVPP","")</f>
        <v/>
      </c>
      <c r="Q56" s="481"/>
      <c r="R56" s="481"/>
      <c r="S56" s="481"/>
      <c r="T56" s="481"/>
      <c r="U56" s="481"/>
      <c r="V56" s="481"/>
      <c r="W56" s="481"/>
      <c r="X56" s="481"/>
      <c r="Y56" s="481"/>
      <c r="Z56" s="481"/>
      <c r="AA56" s="481"/>
      <c r="AB56" s="554"/>
      <c r="AG56" s="700"/>
      <c r="AH56" s="701"/>
      <c r="AI56" s="702"/>
      <c r="AJ56" s="887" t="str">
        <f>IF(AJ39+AJ41+AJ43+AJ45&gt;$F14/2,"šablona na využití ICT překračuje polovinu maximální dotace","")</f>
        <v/>
      </c>
      <c r="AK56" s="702"/>
      <c r="AL56" s="483"/>
      <c r="AM56" s="17"/>
      <c r="AN56" s="703" t="str">
        <f>IF(OR(AN27&lt;&gt;0,AN29&lt;&gt;0),"* Hodnotu součtu za celý projekt navyšte o plánovaný počet DVPP","")</f>
        <v/>
      </c>
      <c r="AO56" s="481"/>
      <c r="AP56" s="481"/>
      <c r="AQ56" s="481"/>
      <c r="AR56" s="481"/>
      <c r="AS56" s="481"/>
      <c r="AT56" s="481"/>
      <c r="AU56" s="481"/>
      <c r="AV56" s="481"/>
      <c r="AW56" s="481"/>
      <c r="AX56" s="481"/>
      <c r="AY56" s="481"/>
      <c r="AZ56" s="554"/>
      <c r="BE56" s="700"/>
      <c r="BF56" s="701"/>
      <c r="BG56" s="702"/>
      <c r="BH56" s="887" t="str">
        <f>IF(BH39+BH41+BH43+BH45&gt;$F14/2,"šablona na využití ICT překračuje polovinu maximální dotace","")</f>
        <v/>
      </c>
      <c r="BI56" s="702"/>
      <c r="BJ56" s="483"/>
      <c r="BK56" s="17"/>
      <c r="BL56" s="703" t="str">
        <f>IF(OR(BL27&lt;&gt;0,BL29&lt;&gt;0),"* Hodnotu součtu za celý projekt navyšte o plánovaný počet DVPP","")</f>
        <v/>
      </c>
      <c r="BM56" s="481"/>
      <c r="BN56" s="481"/>
      <c r="BO56" s="481"/>
      <c r="BP56" s="481"/>
      <c r="BQ56" s="481"/>
      <c r="BR56" s="481"/>
      <c r="BS56" s="481"/>
      <c r="BT56" s="481"/>
      <c r="BU56" s="481"/>
      <c r="BV56" s="481"/>
      <c r="BW56" s="481"/>
      <c r="BX56" s="554"/>
    </row>
    <row r="59" spans="2:76" x14ac:dyDescent="0.25">
      <c r="N59" s="576"/>
    </row>
  </sheetData>
  <sheetProtection algorithmName="SHA-512" hashValue="LnrlKxXhw0F0HCJ5oj0sOJlDQvdPcPAlkPoUlm1zu86LHGoVhu37vgS2h0odyd58bvIh0EezRz2UQ6OftMpC+w==" saltValue="a0C4NMhE/Mt+nzPoC5c/Hw==" spinCount="100000" sheet="1" objects="1" scenarios="1"/>
  <mergeCells count="116">
    <mergeCell ref="H54:J54"/>
    <mergeCell ref="H49:J49"/>
    <mergeCell ref="H51:J51"/>
    <mergeCell ref="H53:J53"/>
    <mergeCell ref="H31:J31"/>
    <mergeCell ref="H33:J33"/>
    <mergeCell ref="H35:J35"/>
    <mergeCell ref="AG9:AL9"/>
    <mergeCell ref="BE9:BJ9"/>
    <mergeCell ref="U11:U14"/>
    <mergeCell ref="W11:W14"/>
    <mergeCell ref="X11:X14"/>
    <mergeCell ref="P11:P14"/>
    <mergeCell ref="V11:V14"/>
    <mergeCell ref="S11:S14"/>
    <mergeCell ref="H11:J15"/>
    <mergeCell ref="K11:K15"/>
    <mergeCell ref="L11:L15"/>
    <mergeCell ref="P15:V15"/>
    <mergeCell ref="N11:N15"/>
    <mergeCell ref="AZ11:AZ14"/>
    <mergeCell ref="AR11:AR14"/>
    <mergeCell ref="AS11:AS14"/>
    <mergeCell ref="AT11:AT14"/>
    <mergeCell ref="D49:G49"/>
    <mergeCell ref="D51:G51"/>
    <mergeCell ref="D53:G53"/>
    <mergeCell ref="H37:J37"/>
    <mergeCell ref="H45:J45"/>
    <mergeCell ref="H47:J47"/>
    <mergeCell ref="D37:G37"/>
    <mergeCell ref="D45:G45"/>
    <mergeCell ref="D47:G47"/>
    <mergeCell ref="D39:G39"/>
    <mergeCell ref="H39:J39"/>
    <mergeCell ref="D41:G41"/>
    <mergeCell ref="H41:J41"/>
    <mergeCell ref="D43:G43"/>
    <mergeCell ref="H43:J43"/>
    <mergeCell ref="D31:G31"/>
    <mergeCell ref="D33:G33"/>
    <mergeCell ref="D35:G35"/>
    <mergeCell ref="H25:J25"/>
    <mergeCell ref="H27:J27"/>
    <mergeCell ref="H29:J29"/>
    <mergeCell ref="D25:G25"/>
    <mergeCell ref="D27:G27"/>
    <mergeCell ref="D29:G29"/>
    <mergeCell ref="D23:G23"/>
    <mergeCell ref="H23:J23"/>
    <mergeCell ref="Y11:Y14"/>
    <mergeCell ref="W15:AA15"/>
    <mergeCell ref="D17:G17"/>
    <mergeCell ref="H17:J17"/>
    <mergeCell ref="D19:G19"/>
    <mergeCell ref="Z11:Z14"/>
    <mergeCell ref="AA11:AA14"/>
    <mergeCell ref="B16:G16"/>
    <mergeCell ref="H16:J16"/>
    <mergeCell ref="H19:J19"/>
    <mergeCell ref="H21:J21"/>
    <mergeCell ref="D21:G21"/>
    <mergeCell ref="B12:G12"/>
    <mergeCell ref="Q11:Q14"/>
    <mergeCell ref="R11:R14"/>
    <mergeCell ref="T11:T14"/>
    <mergeCell ref="K7:AJ7"/>
    <mergeCell ref="K6:AJ6"/>
    <mergeCell ref="K4:AJ4"/>
    <mergeCell ref="K3:AJ3"/>
    <mergeCell ref="K2:AJ2"/>
    <mergeCell ref="K5:AJ5"/>
    <mergeCell ref="F2:G2"/>
    <mergeCell ref="F7:G7"/>
    <mergeCell ref="F6:G6"/>
    <mergeCell ref="F5:G5"/>
    <mergeCell ref="F4:G4"/>
    <mergeCell ref="F3:G3"/>
    <mergeCell ref="BW11:BW14"/>
    <mergeCell ref="BX11:BX14"/>
    <mergeCell ref="BL15:BR15"/>
    <mergeCell ref="BS15:BW15"/>
    <mergeCell ref="BQ11:BQ14"/>
    <mergeCell ref="BR11:BR14"/>
    <mergeCell ref="BS11:BS14"/>
    <mergeCell ref="BT11:BT14"/>
    <mergeCell ref="BU11:BU14"/>
    <mergeCell ref="BL11:BL14"/>
    <mergeCell ref="BM11:BM14"/>
    <mergeCell ref="BN11:BN14"/>
    <mergeCell ref="BO11:BO14"/>
    <mergeCell ref="BP11:BP14"/>
    <mergeCell ref="BE11:BE15"/>
    <mergeCell ref="BF11:BF15"/>
    <mergeCell ref="BH11:BH15"/>
    <mergeCell ref="BI11:BI15"/>
    <mergeCell ref="BJ11:BJ15"/>
    <mergeCell ref="AG11:AG15"/>
    <mergeCell ref="AH11:AH15"/>
    <mergeCell ref="B9:N9"/>
    <mergeCell ref="BV11:BV14"/>
    <mergeCell ref="AU15:AY15"/>
    <mergeCell ref="AN11:AN14"/>
    <mergeCell ref="AO11:AO14"/>
    <mergeCell ref="AP11:AP14"/>
    <mergeCell ref="AQ11:AQ14"/>
    <mergeCell ref="AV11:AV14"/>
    <mergeCell ref="AW11:AW14"/>
    <mergeCell ref="AX11:AX14"/>
    <mergeCell ref="AY11:AY14"/>
    <mergeCell ref="AU11:AU14"/>
    <mergeCell ref="AB11:AB14"/>
    <mergeCell ref="AJ11:AJ15"/>
    <mergeCell ref="AK11:AK15"/>
    <mergeCell ref="AL11:AL15"/>
    <mergeCell ref="AN15:AT15"/>
  </mergeCells>
  <conditionalFormatting sqref="L23 L21 L17 L19 L29 AH17 AH19 AH21 AH23 AH29 BF19 BF21 BF23 BF29">
    <cfRule type="expression" dxfId="96" priority="38">
      <formula>$E$14="Ano"</formula>
    </cfRule>
  </conditionalFormatting>
  <conditionalFormatting sqref="H54:N54 H16:N16">
    <cfRule type="expression" dxfId="95" priority="39" stopIfTrue="1">
      <formula>$N$54&gt;$F$14</formula>
    </cfRule>
  </conditionalFormatting>
  <conditionalFormatting sqref="D14">
    <cfRule type="cellIs" dxfId="94" priority="22" stopIfTrue="1" operator="lessThan">
      <formula>0</formula>
    </cfRule>
    <cfRule type="cellIs" dxfId="93" priority="23" operator="greaterThan">
      <formula>2000</formula>
    </cfRule>
  </conditionalFormatting>
  <conditionalFormatting sqref="D14">
    <cfRule type="expression" dxfId="92" priority="20">
      <formula>$M$15=1</formula>
    </cfRule>
  </conditionalFormatting>
  <conditionalFormatting sqref="K6 K3:K4">
    <cfRule type="cellIs" dxfId="91" priority="11" operator="notEqual">
      <formula>"OK"</formula>
    </cfRule>
  </conditionalFormatting>
  <conditionalFormatting sqref="AH39:AJ45">
    <cfRule type="expression" dxfId="90" priority="10">
      <formula>$AJ$39+$AJ$41+$AJ$43+$AJ$45&gt;($F$14/2)</formula>
    </cfRule>
  </conditionalFormatting>
  <conditionalFormatting sqref="L39:N45">
    <cfRule type="expression" dxfId="89" priority="8">
      <formula>$N$39+$N$41+$N$43+$N$45&gt;$F$14/2</formula>
    </cfRule>
  </conditionalFormatting>
  <conditionalFormatting sqref="BF17">
    <cfRule type="expression" dxfId="88" priority="7">
      <formula>$E$14="Ano"</formula>
    </cfRule>
  </conditionalFormatting>
  <conditionalFormatting sqref="BF39:BH45">
    <cfRule type="expression" dxfId="87" priority="6">
      <formula>$BH$39+$BH$41+$BH$43+$BH$45&gt;($F$14/2)</formula>
    </cfRule>
  </conditionalFormatting>
  <conditionalFormatting sqref="BJ3:BJ4 BJ6">
    <cfRule type="cellIs" dxfId="86" priority="5" operator="notEqual">
      <formula>"ok"</formula>
    </cfRule>
  </conditionalFormatting>
  <conditionalFormatting sqref="AG16:AL16 AG54:AL54 AG55 AH55">
    <cfRule type="expression" dxfId="85" priority="4">
      <formula>$AG$54=" "</formula>
    </cfRule>
  </conditionalFormatting>
  <conditionalFormatting sqref="BE55:BF55 BE54:BJ54 BE16:BJ16">
    <cfRule type="expression" dxfId="84" priority="3">
      <formula>$BE$54=" "</formula>
    </cfRule>
  </conditionalFormatting>
  <conditionalFormatting sqref="K7">
    <cfRule type="cellIs" dxfId="83" priority="2" operator="notEqual">
      <formula>"OK"</formula>
    </cfRule>
  </conditionalFormatting>
  <conditionalFormatting sqref="BJ7">
    <cfRule type="cellIs" dxfId="82" priority="1" operator="notEqual">
      <formula>"ok"</formula>
    </cfRule>
  </conditionalFormatting>
  <dataValidations xWindow="278" yWindow="596" count="5">
    <dataValidation type="whole" allowBlank="1" showErrorMessage="1" sqref="L27 AH27 BF27" xr:uid="{00000000-0002-0000-0200-000000000000}">
      <formula1>0</formula1>
      <formula2>999999</formula2>
    </dataValidation>
    <dataValidation type="whole" allowBlank="1" showInputMessage="1" showErrorMessage="1" sqref="L23 L17 L19 L21 AH23 AH17 AH19 AH21 BF23 BF17 BF19 BF21" xr:uid="{00000000-0002-0000-0200-000001000000}">
      <formula1>0</formula1>
      <formula2>1000</formula2>
    </dataValidation>
    <dataValidation type="whole" allowBlank="1" showInputMessage="1" showErrorMessage="1" sqref="L18 L20 L22 L24:L26 AH44 L46:L53 AH18 AH20 AH22 AH24:AH26 AH46:AH53 AH28:AH38 L28:L38 L40 AH40 AH42 L42 L44 BF44 BF18 BF20 BF22 BF24:BF26 BF46:BF53 BF28:BF38 BF40 BF42" xr:uid="{00000000-0002-0000-0200-000002000000}">
      <formula1>0</formula1>
      <formula2>999999</formula2>
    </dataValidation>
    <dataValidation type="list" allowBlank="1" showInputMessage="1" showErrorMessage="1" sqref="E14" xr:uid="{00000000-0002-0000-0200-000003000000}">
      <formula1>"Ano,Ne"</formula1>
    </dataValidation>
    <dataValidation type="whole" allowBlank="1" showInputMessage="1" showErrorMessage="1" prompt="V názvu aktivity vyberte z nabídky jednu z variant aktivity. _x000a_Aktivitu je možné zvolit nejvýš v hodnotě dosahující poloviny maximální výše dotace pro daný subjekt." sqref="L45 AH45 L39 AH39 L41 AH41 L43 AH43 BF45 BF39 BF41 BF43" xr:uid="{00000000-0002-0000-0200-000004000000}">
      <formula1>0</formula1>
      <formula2>999999</formula2>
    </dataValidation>
  </dataValidations>
  <hyperlinks>
    <hyperlink ref="B1" location="'Úvodní strana'!A1" display="zpět na úvodní stranu" xr:uid="{00000000-0004-0000-0200-000000000000}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B1:BX70"/>
  <sheetViews>
    <sheetView topLeftCell="AF35" zoomScaleNormal="100" workbookViewId="0">
      <selection activeCell="AH68" sqref="AH68"/>
    </sheetView>
  </sheetViews>
  <sheetFormatPr defaultColWidth="9.140625" defaultRowHeight="14.25" x14ac:dyDescent="0.25"/>
  <cols>
    <col min="1" max="1" width="1.7109375" style="4" customWidth="1"/>
    <col min="2" max="2" width="7.28515625" style="8" customWidth="1"/>
    <col min="3" max="3" width="5.5703125" style="5" hidden="1" customWidth="1"/>
    <col min="4" max="4" width="17.140625" style="5" customWidth="1"/>
    <col min="5" max="5" width="11.5703125" style="5" customWidth="1"/>
    <col min="6" max="6" width="17.140625" style="5" customWidth="1"/>
    <col min="7" max="7" width="4.7109375" style="5" customWidth="1"/>
    <col min="8" max="8" width="17.140625" style="5" customWidth="1"/>
    <col min="9" max="9" width="16.5703125" style="5" customWidth="1"/>
    <col min="10" max="10" width="23.140625" style="5" customWidth="1"/>
    <col min="11" max="11" width="18.85546875" style="4" customWidth="1"/>
    <col min="12" max="12" width="18.85546875" style="5" customWidth="1"/>
    <col min="13" max="13" width="18.85546875" style="17" hidden="1" customWidth="1"/>
    <col min="14" max="14" width="18.85546875" style="6" customWidth="1"/>
    <col min="15" max="15" width="4.5703125" style="17" hidden="1" customWidth="1"/>
    <col min="16" max="28" width="9.140625" style="5" hidden="1" customWidth="1"/>
    <col min="29" max="29" width="4.28515625" style="4" hidden="1" customWidth="1"/>
    <col min="30" max="31" width="9.140625" style="4" hidden="1" customWidth="1"/>
    <col min="32" max="32" width="14" style="4" customWidth="1"/>
    <col min="33" max="34" width="18.85546875" style="4" customWidth="1"/>
    <col min="35" max="35" width="18.85546875" style="4" hidden="1" customWidth="1"/>
    <col min="36" max="38" width="18.85546875" style="4" customWidth="1"/>
    <col min="39" max="39" width="3.140625" style="4" hidden="1" customWidth="1"/>
    <col min="40" max="52" width="9.140625" style="4" hidden="1" customWidth="1"/>
    <col min="53" max="55" width="0" style="4" hidden="1" customWidth="1"/>
    <col min="56" max="56" width="14" style="4" customWidth="1"/>
    <col min="57" max="58" width="18.85546875" style="4" customWidth="1"/>
    <col min="59" max="59" width="18.85546875" style="4" hidden="1" customWidth="1"/>
    <col min="60" max="62" width="18.85546875" style="4" customWidth="1"/>
    <col min="63" max="63" width="3.140625" style="4" hidden="1" customWidth="1"/>
    <col min="64" max="76" width="9.140625" style="4" hidden="1" customWidth="1"/>
    <col min="77" max="77" width="9.140625" style="4" customWidth="1"/>
    <col min="78" max="16384" width="9.140625" style="4"/>
  </cols>
  <sheetData>
    <row r="1" spans="2:76" ht="15" x14ac:dyDescent="0.25">
      <c r="B1" s="78" t="s">
        <v>50</v>
      </c>
      <c r="C1" s="4"/>
      <c r="D1" s="4"/>
      <c r="E1" s="4"/>
      <c r="F1" s="4"/>
      <c r="P1" s="5" t="s">
        <v>262</v>
      </c>
    </row>
    <row r="2" spans="2:76" ht="30" customHeight="1" x14ac:dyDescent="0.25">
      <c r="B2" s="78"/>
      <c r="C2" s="4"/>
      <c r="D2" s="4"/>
      <c r="E2" s="4"/>
      <c r="F2" s="1238" t="s">
        <v>319</v>
      </c>
      <c r="G2" s="1238"/>
      <c r="H2" s="930" t="s">
        <v>281</v>
      </c>
      <c r="I2" s="930" t="s">
        <v>282</v>
      </c>
      <c r="J2" s="930" t="s">
        <v>298</v>
      </c>
      <c r="K2" s="1259" t="s">
        <v>284</v>
      </c>
      <c r="L2" s="1259"/>
      <c r="M2" s="1259"/>
      <c r="N2" s="1259"/>
      <c r="O2" s="1259"/>
      <c r="P2" s="1259"/>
      <c r="Q2" s="1259"/>
      <c r="R2" s="1259"/>
      <c r="S2" s="1259"/>
      <c r="T2" s="1259"/>
      <c r="U2" s="1259"/>
      <c r="V2" s="1259"/>
      <c r="W2" s="1259"/>
      <c r="X2" s="1259"/>
      <c r="Y2" s="1259"/>
      <c r="Z2" s="1259"/>
      <c r="AA2" s="1259"/>
      <c r="AB2" s="1259"/>
      <c r="AC2" s="1259"/>
      <c r="AD2" s="1259"/>
      <c r="AE2" s="1259"/>
      <c r="AF2" s="1259"/>
      <c r="AG2" s="1259"/>
      <c r="AH2" s="1259"/>
      <c r="AI2" s="1259"/>
      <c r="AJ2" s="1259"/>
      <c r="BE2" s="979" t="s">
        <v>320</v>
      </c>
      <c r="BF2" s="977" t="s">
        <v>282</v>
      </c>
      <c r="BH2" s="977" t="s">
        <v>323</v>
      </c>
      <c r="BI2" s="990" t="s">
        <v>327</v>
      </c>
      <c r="BJ2" s="991" t="s">
        <v>284</v>
      </c>
      <c r="BK2" s="980"/>
      <c r="BL2" s="980"/>
      <c r="BM2" s="980"/>
      <c r="BN2" s="980"/>
      <c r="BO2" s="980"/>
      <c r="BP2" s="980"/>
      <c r="BQ2" s="980"/>
      <c r="BR2" s="980"/>
      <c r="BS2" s="980"/>
      <c r="BT2" s="980"/>
      <c r="BU2" s="980"/>
      <c r="BV2" s="980"/>
      <c r="BW2" s="980"/>
      <c r="BX2" s="980"/>
    </row>
    <row r="3" spans="2:76" ht="21" customHeight="1" x14ac:dyDescent="0.25">
      <c r="B3" s="78"/>
      <c r="C3" s="4"/>
      <c r="D3" s="4"/>
      <c r="E3" s="4"/>
      <c r="F3" s="1239" t="s">
        <v>291</v>
      </c>
      <c r="G3" s="1239"/>
      <c r="H3" s="733">
        <f>N68</f>
        <v>0</v>
      </c>
      <c r="I3" s="733">
        <f>AJ68</f>
        <v>0</v>
      </c>
      <c r="J3" s="734">
        <f>H3-I3</f>
        <v>0</v>
      </c>
      <c r="K3" s="1260" t="str">
        <f>IF(J3&gt;=0,"OK","nelze navýšit dotaci subjektu")</f>
        <v>OK</v>
      </c>
      <c r="L3" s="1260"/>
      <c r="M3" s="1260"/>
      <c r="N3" s="1260"/>
      <c r="O3" s="1260"/>
      <c r="P3" s="1260"/>
      <c r="Q3" s="1260"/>
      <c r="R3" s="1260"/>
      <c r="S3" s="1260"/>
      <c r="T3" s="1260"/>
      <c r="U3" s="1260"/>
      <c r="V3" s="1260"/>
      <c r="W3" s="1260"/>
      <c r="X3" s="1260"/>
      <c r="Y3" s="1260"/>
      <c r="Z3" s="1260"/>
      <c r="AA3" s="1260"/>
      <c r="AB3" s="1260"/>
      <c r="AC3" s="1260"/>
      <c r="AD3" s="1260"/>
      <c r="AE3" s="1260"/>
      <c r="AF3" s="1260"/>
      <c r="AG3" s="1260"/>
      <c r="AH3" s="1260"/>
      <c r="AI3" s="1260"/>
      <c r="AJ3" s="1260"/>
      <c r="BE3" s="978" t="s">
        <v>291</v>
      </c>
      <c r="BF3" s="733">
        <f>BH68</f>
        <v>0</v>
      </c>
      <c r="BG3" s="992"/>
      <c r="BH3" s="983">
        <f>BF3-I3</f>
        <v>0</v>
      </c>
      <c r="BI3" s="993">
        <f>H3-BF3</f>
        <v>0</v>
      </c>
      <c r="BJ3" s="982" t="str">
        <f>IF(BI3&gt;=0,"OK","nelze navýšit dotaci subjektu")</f>
        <v>OK</v>
      </c>
      <c r="BK3" s="981"/>
      <c r="BL3" s="981"/>
      <c r="BM3" s="981"/>
      <c r="BN3" s="981"/>
      <c r="BO3" s="981"/>
      <c r="BP3" s="981"/>
      <c r="BQ3" s="981"/>
      <c r="BR3" s="981"/>
      <c r="BS3" s="981"/>
      <c r="BT3" s="981"/>
      <c r="BU3" s="981"/>
      <c r="BV3" s="981"/>
      <c r="BW3" s="981"/>
      <c r="BX3" s="981"/>
    </row>
    <row r="4" spans="2:76" ht="21" customHeight="1" x14ac:dyDescent="0.25">
      <c r="B4" s="78"/>
      <c r="C4" s="4"/>
      <c r="D4" s="4"/>
      <c r="E4" s="4"/>
      <c r="F4" s="1168" t="s">
        <v>287</v>
      </c>
      <c r="G4" s="1168"/>
      <c r="H4" s="910">
        <f>SUMIFS(N17:N67,$C17:$C67,"1.1")</f>
        <v>0</v>
      </c>
      <c r="I4" s="910">
        <f>SUMIFS(AJ17:AJ67,$C17:$C67,"1.1")</f>
        <v>0</v>
      </c>
      <c r="J4" s="911">
        <f t="shared" ref="J4:J7" si="0">H4-I4</f>
        <v>0</v>
      </c>
      <c r="K4" s="1166" t="str">
        <f>IF(Souhrn!G7&lt;0,CONCATENATE("je překročena celková částka SC za všechny subjekty (navýšeno u: ",IF(Souhrn!H7&lt;&gt;0,"MŠ - ",""),IF(Souhrn!I7&lt;&gt;0,"ZŠ - ",""),IF(Souhrn!J7&lt;&gt;0,"ŠD - ",""),IF(Souhrn!K7&lt;&gt;0,"ŠK - ",""),IF(Souhrn!L7&lt;&gt;0,"SVČ - ",""),IF(Souhrn!M7&lt;&gt;0,"ZUŠ - ",""),")"),"OK")</f>
        <v>OK</v>
      </c>
      <c r="L4" s="1166"/>
      <c r="M4" s="1166"/>
      <c r="N4" s="1166"/>
      <c r="O4" s="1166"/>
      <c r="P4" s="1166"/>
      <c r="Q4" s="1166"/>
      <c r="R4" s="1166"/>
      <c r="S4" s="1166"/>
      <c r="T4" s="1166"/>
      <c r="U4" s="1166"/>
      <c r="V4" s="1166"/>
      <c r="W4" s="1166"/>
      <c r="X4" s="1166"/>
      <c r="Y4" s="1166"/>
      <c r="Z4" s="1166"/>
      <c r="AA4" s="1166"/>
      <c r="AB4" s="1166"/>
      <c r="AC4" s="1166"/>
      <c r="AD4" s="1166"/>
      <c r="AE4" s="1166"/>
      <c r="AF4" s="1166"/>
      <c r="AG4" s="1166"/>
      <c r="AH4" s="1166"/>
      <c r="AI4" s="1166"/>
      <c r="AJ4" s="1166"/>
      <c r="BE4" s="969" t="s">
        <v>287</v>
      </c>
      <c r="BF4" s="910">
        <f>SUMIFS(BH17:BH67,$C17:$C67,"1.1")</f>
        <v>0</v>
      </c>
      <c r="BG4" s="915"/>
      <c r="BH4" s="910">
        <f>BF4-I4</f>
        <v>0</v>
      </c>
      <c r="BI4" s="911">
        <f t="shared" ref="BI4:BI7" si="1">H4-BF4</f>
        <v>0</v>
      </c>
      <c r="BJ4" s="989" t="str">
        <f>IF(Souhrn!U7&lt;0,CONCATENATE("je překročena celková částka SC za všechny subjekty (navýšeno u: ",IF(Souhrn!V7&lt;&gt;0,"MŠ - ",""),IF(Souhrn!W7&lt;&gt;0,"ZŠ - ",""),IF(Souhrn!X7&lt;&gt;0,"ŠD - ",""),IF(Souhrn!Y7&lt;&gt;0,"ŠK - ",""),IF(Souhrn!Z7&lt;&gt;0,"SVČ - ",""),IF(Souhrn!AA7&lt;&gt;0,"ZUŠ - ",""),")"),"OK")</f>
        <v>OK</v>
      </c>
      <c r="BK4" s="984"/>
      <c r="BL4" s="981"/>
      <c r="BM4" s="981"/>
      <c r="BN4" s="981"/>
      <c r="BO4" s="981"/>
      <c r="BP4" s="981"/>
      <c r="BQ4" s="981"/>
      <c r="BR4" s="981"/>
      <c r="BS4" s="981"/>
      <c r="BT4" s="981"/>
      <c r="BU4" s="981"/>
      <c r="BV4" s="981"/>
      <c r="BW4" s="981"/>
      <c r="BX4" s="981"/>
    </row>
    <row r="5" spans="2:76" ht="21" customHeight="1" x14ac:dyDescent="0.25">
      <c r="B5" s="78"/>
      <c r="C5" s="4"/>
      <c r="D5" s="4"/>
      <c r="E5" s="4"/>
      <c r="F5" s="1239" t="s">
        <v>288</v>
      </c>
      <c r="G5" s="1239"/>
      <c r="H5" s="733">
        <f>SUMIFS(N17:N67,$C17:$C67,"1.2")</f>
        <v>0</v>
      </c>
      <c r="I5" s="733">
        <f>SUMIFS(AJ17:AJ67,$C17:$C67,"1.2")</f>
        <v>0</v>
      </c>
      <c r="J5" s="734">
        <f t="shared" si="0"/>
        <v>0</v>
      </c>
      <c r="K5" s="1260" t="str">
        <f>IF(Souhrn!G8&lt;0,CONCATENATE("je překročena celková částka SC za všechny subjekty (navýšeno u: ",IF(Souhrn!H8&lt;&gt;0,"MŠ - ",""),IF(Souhrn!I8&lt;&gt;0,"ZŠ - ",""),IF(Souhrn!J8&lt;&gt;0,"ŠD - ",""),IF(Souhrn!K8&lt;&gt;0,"ŠK - ",""),IF(Souhrn!L8&lt;&gt;0,"SVČ - ",""),IF(Souhrn!M8&lt;&gt;0,"ZUŠ - ",""),")"),"OK")</f>
        <v>OK</v>
      </c>
      <c r="L5" s="1260"/>
      <c r="M5" s="1260"/>
      <c r="N5" s="1260"/>
      <c r="O5" s="1260"/>
      <c r="P5" s="1260"/>
      <c r="Q5" s="1260"/>
      <c r="R5" s="1260"/>
      <c r="S5" s="1260"/>
      <c r="T5" s="1260"/>
      <c r="U5" s="1260"/>
      <c r="V5" s="1260"/>
      <c r="W5" s="1260"/>
      <c r="X5" s="1260"/>
      <c r="Y5" s="1260"/>
      <c r="Z5" s="1260"/>
      <c r="AA5" s="1260"/>
      <c r="AB5" s="1260"/>
      <c r="AC5" s="1260"/>
      <c r="AD5" s="1260"/>
      <c r="AE5" s="1260"/>
      <c r="AF5" s="1260"/>
      <c r="AG5" s="1260"/>
      <c r="AH5" s="1260"/>
      <c r="AI5" s="1260"/>
      <c r="AJ5" s="1260"/>
      <c r="BE5" s="978" t="s">
        <v>288</v>
      </c>
      <c r="BF5" s="733">
        <f>SUMIFS(BH17:BH67,$C17:$C67,"1.2")</f>
        <v>0</v>
      </c>
      <c r="BG5" s="992"/>
      <c r="BH5" s="983">
        <f t="shared" ref="BH5:BH7" si="2">BF5-I5</f>
        <v>0</v>
      </c>
      <c r="BI5" s="993">
        <f t="shared" si="1"/>
        <v>0</v>
      </c>
      <c r="BJ5" s="982" t="str">
        <f>IF(Souhrn!U8&lt;0,CONCATENATE("je překročena celková částka SC za všechny subjekty (navýšeno u: ",IF(Souhrn!V8&lt;&gt;0,"MŠ - ",""),IF(Souhrn!W8&lt;&gt;0,"ZŠ - ",""),IF(Souhrn!X8&lt;&gt;0,"ŠD - ",""),IF(Souhrn!Y8&lt;&gt;0,"ŠK - ",""),IF(Souhrn!Z8&lt;&gt;0,"SVČ - ",""),IF(Souhrn!AA8&lt;&gt;0,"ZUŠ - ",""),")"),"OK")</f>
        <v>OK</v>
      </c>
      <c r="BK5" s="975"/>
      <c r="BL5" s="975"/>
      <c r="BM5" s="975"/>
      <c r="BN5" s="975"/>
      <c r="BO5" s="975"/>
      <c r="BP5" s="975"/>
      <c r="BQ5" s="975"/>
      <c r="BR5" s="975"/>
      <c r="BS5" s="975"/>
      <c r="BT5" s="975"/>
      <c r="BU5" s="975"/>
      <c r="BV5" s="975"/>
      <c r="BW5" s="975"/>
      <c r="BX5" s="975"/>
    </row>
    <row r="6" spans="2:76" ht="21" customHeight="1" x14ac:dyDescent="0.25">
      <c r="B6" s="78"/>
      <c r="C6" s="4"/>
      <c r="D6" s="4"/>
      <c r="E6" s="4"/>
      <c r="F6" s="1258" t="s">
        <v>289</v>
      </c>
      <c r="G6" s="1258"/>
      <c r="H6" s="924">
        <f>SUMIFS(N17:N67,$C17:$C67,"1.5")</f>
        <v>0</v>
      </c>
      <c r="I6" s="924">
        <f>SUMIFS(AJ17:AJ67,$C17:$C67,"1.5")</f>
        <v>0</v>
      </c>
      <c r="J6" s="925">
        <f t="shared" si="0"/>
        <v>0</v>
      </c>
      <c r="K6" s="1261" t="str">
        <f>IF(Souhrn!G9&lt;0,CONCATENATE("je překročena celková částka SC za všechny subjekty (navýšeno u: ",IF(Souhrn!H9&lt;&gt;0,"MŠ - ",""),IF(Souhrn!I9&lt;&gt;0,"ZŠ - ",""),IF(Souhrn!J9&lt;&gt;0,"ŠD - ",""),IF(Souhrn!K9&lt;&gt;0,"ŠK - ",""),IF(Souhrn!L9&lt;&gt;0,"SVČ - ",""),IF(Souhrn!M9&lt;&gt;0,"ZUŠ - ",""),")"),"OK")</f>
        <v>OK</v>
      </c>
      <c r="L6" s="1261"/>
      <c r="M6" s="1261"/>
      <c r="N6" s="1261"/>
      <c r="O6" s="1261"/>
      <c r="P6" s="1261"/>
      <c r="Q6" s="1261"/>
      <c r="R6" s="1261"/>
      <c r="S6" s="1261"/>
      <c r="T6" s="1261"/>
      <c r="U6" s="1261"/>
      <c r="V6" s="1261"/>
      <c r="W6" s="1261"/>
      <c r="X6" s="1261"/>
      <c r="Y6" s="1261"/>
      <c r="Z6" s="1261"/>
      <c r="AA6" s="1261"/>
      <c r="AB6" s="1261"/>
      <c r="AC6" s="1261"/>
      <c r="AD6" s="1261"/>
      <c r="AE6" s="1261"/>
      <c r="AF6" s="1261"/>
      <c r="AG6" s="1261"/>
      <c r="AH6" s="1261"/>
      <c r="AI6" s="1261"/>
      <c r="AJ6" s="1261"/>
      <c r="BE6" s="978" t="s">
        <v>289</v>
      </c>
      <c r="BF6" s="733">
        <f>SUMIFS(BH17:BH67,$C17:$C67,"1.5")</f>
        <v>0</v>
      </c>
      <c r="BG6" s="992"/>
      <c r="BH6" s="983">
        <f t="shared" si="2"/>
        <v>0</v>
      </c>
      <c r="BI6" s="993">
        <f t="shared" si="1"/>
        <v>0</v>
      </c>
      <c r="BJ6" s="982" t="str">
        <f>IF(Souhrn!U9&lt;0,CONCATENATE("je překročena celková částka SC za všechny subjekty (navýšeno u: ",IF(Souhrn!V9&lt;&gt;0,"MŠ - ",""),IF(Souhrn!W9&lt;&gt;0,"ZŠ - ",""),IF(Souhrn!X9&lt;&gt;0,"ŠD - ",""),IF(Souhrn!Y9&lt;&gt;0,"ŠK - ",""),IF(Souhrn!Z9&lt;&gt;0,"SVČ - ",""),IF(Souhrn!AA9&lt;&gt;0,"ZUŠ - ",""),")"),"OK")</f>
        <v>OK</v>
      </c>
      <c r="BK6" s="981"/>
      <c r="BL6" s="981"/>
      <c r="BM6" s="981"/>
      <c r="BN6" s="981"/>
      <c r="BO6" s="981"/>
      <c r="BP6" s="981"/>
      <c r="BQ6" s="981"/>
      <c r="BR6" s="981"/>
      <c r="BS6" s="981"/>
      <c r="BT6" s="981"/>
      <c r="BU6" s="981"/>
      <c r="BV6" s="981"/>
      <c r="BW6" s="981"/>
      <c r="BX6" s="981"/>
    </row>
    <row r="7" spans="2:76" ht="21" customHeight="1" x14ac:dyDescent="0.25">
      <c r="B7" s="78"/>
      <c r="C7" s="4"/>
      <c r="D7" s="4"/>
      <c r="E7" s="4"/>
      <c r="F7" s="1239" t="s">
        <v>290</v>
      </c>
      <c r="G7" s="1239"/>
      <c r="H7" s="733">
        <f>SUMIFS(N17:N67,$C17:$C67,"3.1")</f>
        <v>0</v>
      </c>
      <c r="I7" s="733">
        <f>SUMIFS(AJ17:AJ67,$C17:$C67,"3.1")</f>
        <v>0</v>
      </c>
      <c r="J7" s="734">
        <f t="shared" si="0"/>
        <v>0</v>
      </c>
      <c r="K7" s="1260" t="str">
        <f>IF(Souhrn!G10&lt;0,CONCATENATE("je překročena celková částka SC za všechny subjekty (navýšeno u: ",IF(Souhrn!H10&lt;&gt;0,"MŠ - ",""),IF(Souhrn!I10&lt;&gt;0,"ZŠ - ",""),IF(Souhrn!J10&lt;&gt;0,"ŠD - ",""),IF(Souhrn!K10&lt;&gt;0,"ŠK - ",""),IF(Souhrn!L10&lt;&gt;0,"SVČ - ",""),IF(Souhrn!M10&lt;&gt;0,"ZUŠ - ",""),")"),"OK")</f>
        <v>OK</v>
      </c>
      <c r="L7" s="1260"/>
      <c r="M7" s="1260"/>
      <c r="N7" s="1260"/>
      <c r="O7" s="1260"/>
      <c r="P7" s="1260"/>
      <c r="Q7" s="1260"/>
      <c r="R7" s="1260"/>
      <c r="S7" s="1260"/>
      <c r="T7" s="1260"/>
      <c r="U7" s="1260"/>
      <c r="V7" s="1260"/>
      <c r="W7" s="1260"/>
      <c r="X7" s="1260"/>
      <c r="Y7" s="1260"/>
      <c r="Z7" s="1260"/>
      <c r="AA7" s="1260"/>
      <c r="AB7" s="1260"/>
      <c r="AC7" s="1260"/>
      <c r="AD7" s="1260"/>
      <c r="AE7" s="1260"/>
      <c r="AF7" s="1260"/>
      <c r="AG7" s="1260"/>
      <c r="AH7" s="1260"/>
      <c r="AI7" s="1260"/>
      <c r="AJ7" s="1260"/>
      <c r="BE7" s="985" t="s">
        <v>290</v>
      </c>
      <c r="BF7" s="924">
        <f>SUMIFS(BH17:BH67,$C17:$C67,"3.1")</f>
        <v>0</v>
      </c>
      <c r="BH7" s="986">
        <f t="shared" si="2"/>
        <v>0</v>
      </c>
      <c r="BI7" s="987">
        <f t="shared" si="1"/>
        <v>0</v>
      </c>
      <c r="BJ7" s="988" t="str">
        <f>IF(Souhrn!U10&lt;0,CONCATENATE("je překročena celková částka SC za všechny subjekty (navýšeno u: ",IF(Souhrn!V10&lt;&gt;0,"MŠ - ",""),IF(Souhrn!W10&lt;&gt;0,"ZŠ - ",""),IF(Souhrn!X10&lt;&gt;0,"ŠD - ",""),IF(Souhrn!Y10&lt;&gt;0,"ŠK - ",""),IF(Souhrn!Z10&lt;&gt;0,"SVČ - ",""),IF(Souhrn!AA10&lt;&gt;0,"ZUŠ - ",""),")"),"OK")</f>
        <v>OK</v>
      </c>
      <c r="BK7" s="981"/>
      <c r="BL7" s="981"/>
      <c r="BM7" s="981"/>
      <c r="BN7" s="981"/>
      <c r="BO7" s="981"/>
      <c r="BP7" s="981"/>
      <c r="BQ7" s="981"/>
      <c r="BR7" s="981"/>
      <c r="BS7" s="981"/>
      <c r="BT7" s="981"/>
      <c r="BU7" s="981"/>
      <c r="BV7" s="981"/>
      <c r="BW7" s="981"/>
      <c r="BX7" s="981"/>
    </row>
    <row r="8" spans="2:76" ht="15.75" thickBot="1" x14ac:dyDescent="0.3">
      <c r="B8" s="78"/>
      <c r="C8" s="4"/>
      <c r="D8" s="4"/>
      <c r="E8" s="4"/>
      <c r="F8" s="4"/>
    </row>
    <row r="9" spans="2:76" ht="27" thickBot="1" x14ac:dyDescent="0.5">
      <c r="B9" s="78"/>
      <c r="C9" s="4"/>
      <c r="D9" s="4"/>
      <c r="E9" s="4"/>
      <c r="F9" s="4"/>
      <c r="AG9" s="1202" t="s">
        <v>319</v>
      </c>
      <c r="AH9" s="1203"/>
      <c r="AI9" s="1203"/>
      <c r="AJ9" s="1203"/>
      <c r="AK9" s="1203"/>
      <c r="AL9" s="1204"/>
      <c r="BE9" s="1202" t="s">
        <v>320</v>
      </c>
      <c r="BF9" s="1203"/>
      <c r="BG9" s="1203"/>
      <c r="BH9" s="1203"/>
      <c r="BI9" s="1203"/>
      <c r="BJ9" s="1204"/>
    </row>
    <row r="10" spans="2:76" ht="15.75" thickBot="1" x14ac:dyDescent="0.3">
      <c r="B10" s="78"/>
      <c r="C10" s="4"/>
      <c r="D10" s="4"/>
      <c r="E10" s="4"/>
      <c r="F10" s="4"/>
    </row>
    <row r="11" spans="2:76" ht="9.75" customHeight="1" x14ac:dyDescent="0.25">
      <c r="B11" s="21"/>
      <c r="C11" s="79"/>
      <c r="D11" s="79"/>
      <c r="E11" s="79"/>
      <c r="F11" s="79"/>
      <c r="G11" s="79"/>
      <c r="H11" s="1247" t="s">
        <v>33</v>
      </c>
      <c r="I11" s="1248"/>
      <c r="J11" s="1249"/>
      <c r="K11" s="1213" t="s">
        <v>21</v>
      </c>
      <c r="L11" s="1216" t="s">
        <v>317</v>
      </c>
      <c r="M11" s="570">
        <v>300000</v>
      </c>
      <c r="N11" s="1209" t="s">
        <v>22</v>
      </c>
      <c r="P11" s="1220" t="s">
        <v>11</v>
      </c>
      <c r="Q11" s="1205" t="s">
        <v>0</v>
      </c>
      <c r="R11" s="1205" t="s">
        <v>1</v>
      </c>
      <c r="S11" s="1205" t="s">
        <v>97</v>
      </c>
      <c r="T11" s="1205" t="s">
        <v>98</v>
      </c>
      <c r="U11" s="1205" t="s">
        <v>99</v>
      </c>
      <c r="V11" s="1205" t="s">
        <v>100</v>
      </c>
      <c r="W11" s="1207" t="s">
        <v>4</v>
      </c>
      <c r="X11" s="1205" t="s">
        <v>5</v>
      </c>
      <c r="Y11" s="1205" t="s">
        <v>6</v>
      </c>
      <c r="Z11" s="1205" t="s">
        <v>7</v>
      </c>
      <c r="AA11" s="1226" t="s">
        <v>8</v>
      </c>
      <c r="AB11" s="1211" t="s">
        <v>3</v>
      </c>
      <c r="AG11" s="1213" t="s">
        <v>21</v>
      </c>
      <c r="AH11" s="1216" t="s">
        <v>318</v>
      </c>
      <c r="AI11" s="717">
        <v>300000</v>
      </c>
      <c r="AJ11" s="1209" t="s">
        <v>22</v>
      </c>
      <c r="AK11" s="1209" t="s">
        <v>279</v>
      </c>
      <c r="AL11" s="1209" t="s">
        <v>280</v>
      </c>
      <c r="AM11" s="17"/>
      <c r="AN11" s="1220" t="s">
        <v>11</v>
      </c>
      <c r="AO11" s="1205" t="s">
        <v>0</v>
      </c>
      <c r="AP11" s="1205" t="s">
        <v>1</v>
      </c>
      <c r="AQ11" s="1205" t="s">
        <v>97</v>
      </c>
      <c r="AR11" s="1205" t="s">
        <v>98</v>
      </c>
      <c r="AS11" s="1205" t="s">
        <v>99</v>
      </c>
      <c r="AT11" s="1205" t="s">
        <v>100</v>
      </c>
      <c r="AU11" s="1207" t="s">
        <v>4</v>
      </c>
      <c r="AV11" s="1205" t="s">
        <v>5</v>
      </c>
      <c r="AW11" s="1205" t="s">
        <v>6</v>
      </c>
      <c r="AX11" s="1205" t="s">
        <v>7</v>
      </c>
      <c r="AY11" s="1226" t="s">
        <v>8</v>
      </c>
      <c r="AZ11" s="1211" t="s">
        <v>3</v>
      </c>
      <c r="BE11" s="1213" t="s">
        <v>21</v>
      </c>
      <c r="BF11" s="1216" t="s">
        <v>318</v>
      </c>
      <c r="BG11" s="717">
        <v>300000</v>
      </c>
      <c r="BH11" s="1209" t="s">
        <v>22</v>
      </c>
      <c r="BI11" s="1209" t="s">
        <v>279</v>
      </c>
      <c r="BJ11" s="1209" t="s">
        <v>321</v>
      </c>
      <c r="BK11" s="17"/>
      <c r="BL11" s="1220" t="s">
        <v>11</v>
      </c>
      <c r="BM11" s="1205" t="s">
        <v>0</v>
      </c>
      <c r="BN11" s="1205" t="s">
        <v>1</v>
      </c>
      <c r="BO11" s="1205" t="s">
        <v>97</v>
      </c>
      <c r="BP11" s="1205" t="s">
        <v>98</v>
      </c>
      <c r="BQ11" s="1205" t="s">
        <v>99</v>
      </c>
      <c r="BR11" s="1205" t="s">
        <v>100</v>
      </c>
      <c r="BS11" s="1207" t="s">
        <v>4</v>
      </c>
      <c r="BT11" s="1205" t="s">
        <v>5</v>
      </c>
      <c r="BU11" s="1205" t="s">
        <v>6</v>
      </c>
      <c r="BV11" s="1205" t="s">
        <v>7</v>
      </c>
      <c r="BW11" s="1226" t="s">
        <v>8</v>
      </c>
      <c r="BX11" s="1211" t="s">
        <v>3</v>
      </c>
    </row>
    <row r="12" spans="2:76" ht="25.5" customHeight="1" x14ac:dyDescent="0.25">
      <c r="B12" s="1240" t="s">
        <v>42</v>
      </c>
      <c r="C12" s="1241"/>
      <c r="D12" s="1241"/>
      <c r="E12" s="1241"/>
      <c r="F12" s="1241"/>
      <c r="G12" s="1242"/>
      <c r="H12" s="1250"/>
      <c r="I12" s="1251"/>
      <c r="J12" s="1252"/>
      <c r="K12" s="1214"/>
      <c r="L12" s="1217"/>
      <c r="M12" s="570">
        <v>2500</v>
      </c>
      <c r="N12" s="1210"/>
      <c r="P12" s="1221"/>
      <c r="Q12" s="1206"/>
      <c r="R12" s="1206"/>
      <c r="S12" s="1206"/>
      <c r="T12" s="1206"/>
      <c r="U12" s="1206"/>
      <c r="V12" s="1206"/>
      <c r="W12" s="1208"/>
      <c r="X12" s="1206"/>
      <c r="Y12" s="1206"/>
      <c r="Z12" s="1206"/>
      <c r="AA12" s="1227"/>
      <c r="AB12" s="1212"/>
      <c r="AG12" s="1214"/>
      <c r="AH12" s="1217"/>
      <c r="AI12" s="570">
        <v>2500</v>
      </c>
      <c r="AJ12" s="1210"/>
      <c r="AK12" s="1210"/>
      <c r="AL12" s="1210"/>
      <c r="AM12" s="17"/>
      <c r="AN12" s="1221"/>
      <c r="AO12" s="1206"/>
      <c r="AP12" s="1206"/>
      <c r="AQ12" s="1206"/>
      <c r="AR12" s="1206"/>
      <c r="AS12" s="1206"/>
      <c r="AT12" s="1206"/>
      <c r="AU12" s="1208"/>
      <c r="AV12" s="1206"/>
      <c r="AW12" s="1206"/>
      <c r="AX12" s="1206"/>
      <c r="AY12" s="1227"/>
      <c r="AZ12" s="1212"/>
      <c r="BE12" s="1214"/>
      <c r="BF12" s="1217"/>
      <c r="BG12" s="570">
        <v>2500</v>
      </c>
      <c r="BH12" s="1210"/>
      <c r="BI12" s="1210"/>
      <c r="BJ12" s="1210"/>
      <c r="BK12" s="17"/>
      <c r="BL12" s="1221"/>
      <c r="BM12" s="1206"/>
      <c r="BN12" s="1206"/>
      <c r="BO12" s="1206"/>
      <c r="BP12" s="1206"/>
      <c r="BQ12" s="1206"/>
      <c r="BR12" s="1206"/>
      <c r="BS12" s="1208"/>
      <c r="BT12" s="1206"/>
      <c r="BU12" s="1206"/>
      <c r="BV12" s="1206"/>
      <c r="BW12" s="1227"/>
      <c r="BX12" s="1212"/>
    </row>
    <row r="13" spans="2:76" s="5" customFormat="1" ht="41.25" customHeight="1" x14ac:dyDescent="0.3">
      <c r="B13" s="80"/>
      <c r="C13" s="81"/>
      <c r="D13" s="425" t="s">
        <v>316</v>
      </c>
      <c r="E13" s="425" t="s">
        <v>27</v>
      </c>
      <c r="F13" s="890" t="s">
        <v>16</v>
      </c>
      <c r="G13" s="83"/>
      <c r="H13" s="1250"/>
      <c r="I13" s="1251"/>
      <c r="J13" s="1252"/>
      <c r="K13" s="1214"/>
      <c r="L13" s="1217"/>
      <c r="M13" s="571">
        <f>IF(SUM($W$17:$W$67)&lt;&gt;0,1,0)</f>
        <v>0</v>
      </c>
      <c r="N13" s="1210"/>
      <c r="O13" s="17"/>
      <c r="P13" s="1221"/>
      <c r="Q13" s="1206"/>
      <c r="R13" s="1206"/>
      <c r="S13" s="1206"/>
      <c r="T13" s="1206"/>
      <c r="U13" s="1206"/>
      <c r="V13" s="1206"/>
      <c r="W13" s="1208"/>
      <c r="X13" s="1206"/>
      <c r="Y13" s="1206"/>
      <c r="Z13" s="1206"/>
      <c r="AA13" s="1227"/>
      <c r="AB13" s="1212"/>
      <c r="AG13" s="1214"/>
      <c r="AH13" s="1217"/>
      <c r="AI13" s="572">
        <f>IF(SUM(AU17:AU67)&lt;&gt;0,1,0)</f>
        <v>0</v>
      </c>
      <c r="AJ13" s="1210"/>
      <c r="AK13" s="1210"/>
      <c r="AL13" s="1210"/>
      <c r="AM13" s="17"/>
      <c r="AN13" s="1221"/>
      <c r="AO13" s="1206"/>
      <c r="AP13" s="1206"/>
      <c r="AQ13" s="1206"/>
      <c r="AR13" s="1206"/>
      <c r="AS13" s="1206"/>
      <c r="AT13" s="1206"/>
      <c r="AU13" s="1208"/>
      <c r="AV13" s="1206"/>
      <c r="AW13" s="1206"/>
      <c r="AX13" s="1206"/>
      <c r="AY13" s="1227"/>
      <c r="AZ13" s="1212"/>
      <c r="BE13" s="1214"/>
      <c r="BF13" s="1217"/>
      <c r="BG13" s="572">
        <f>IF(SUM(BS17:BS67)&lt;&gt;0,1,0)</f>
        <v>0</v>
      </c>
      <c r="BH13" s="1210"/>
      <c r="BI13" s="1210"/>
      <c r="BJ13" s="1210"/>
      <c r="BK13" s="17"/>
      <c r="BL13" s="1221"/>
      <c r="BM13" s="1206"/>
      <c r="BN13" s="1206"/>
      <c r="BO13" s="1206"/>
      <c r="BP13" s="1206"/>
      <c r="BQ13" s="1206"/>
      <c r="BR13" s="1206"/>
      <c r="BS13" s="1208"/>
      <c r="BT13" s="1206"/>
      <c r="BU13" s="1206"/>
      <c r="BV13" s="1206"/>
      <c r="BW13" s="1227"/>
      <c r="BX13" s="1212"/>
    </row>
    <row r="14" spans="2:76" s="7" customFormat="1" ht="28.5" customHeight="1" x14ac:dyDescent="0.3">
      <c r="B14" s="80"/>
      <c r="C14" s="81"/>
      <c r="D14" s="882">
        <v>0</v>
      </c>
      <c r="E14" s="883" t="s">
        <v>28</v>
      </c>
      <c r="F14" s="891">
        <f>IF(M15&gt;5000000,5000000,M15)</f>
        <v>0</v>
      </c>
      <c r="G14" s="82"/>
      <c r="H14" s="1250"/>
      <c r="I14" s="1251"/>
      <c r="J14" s="1252"/>
      <c r="K14" s="1214"/>
      <c r="L14" s="1217"/>
      <c r="M14" s="572">
        <f>IF((D14=0),IF(N68&gt;0,1,0),0)</f>
        <v>0</v>
      </c>
      <c r="N14" s="1210"/>
      <c r="O14" s="17"/>
      <c r="P14" s="1221"/>
      <c r="Q14" s="1206"/>
      <c r="R14" s="1206"/>
      <c r="S14" s="1206"/>
      <c r="T14" s="1206"/>
      <c r="U14" s="1206"/>
      <c r="V14" s="1206"/>
      <c r="W14" s="1208"/>
      <c r="X14" s="1206"/>
      <c r="Y14" s="1206"/>
      <c r="Z14" s="1206"/>
      <c r="AA14" s="1227"/>
      <c r="AB14" s="1212"/>
      <c r="AG14" s="1214"/>
      <c r="AH14" s="1217"/>
      <c r="AI14" s="572">
        <f>IF(($D$14=0),IF(AJ68&gt;0,1,0),0)</f>
        <v>0</v>
      </c>
      <c r="AJ14" s="1210"/>
      <c r="AK14" s="1210"/>
      <c r="AL14" s="1210"/>
      <c r="AM14" s="17"/>
      <c r="AN14" s="1221"/>
      <c r="AO14" s="1206"/>
      <c r="AP14" s="1206"/>
      <c r="AQ14" s="1206"/>
      <c r="AR14" s="1206"/>
      <c r="AS14" s="1206"/>
      <c r="AT14" s="1206"/>
      <c r="AU14" s="1208"/>
      <c r="AV14" s="1206"/>
      <c r="AW14" s="1206"/>
      <c r="AX14" s="1206"/>
      <c r="AY14" s="1227"/>
      <c r="AZ14" s="1212"/>
      <c r="BE14" s="1214"/>
      <c r="BF14" s="1217"/>
      <c r="BG14" s="572">
        <f>IF(($D$14=0),IF(BH68&gt;0,1,0),0)</f>
        <v>0</v>
      </c>
      <c r="BH14" s="1210"/>
      <c r="BI14" s="1210"/>
      <c r="BJ14" s="1210"/>
      <c r="BK14" s="17"/>
      <c r="BL14" s="1221"/>
      <c r="BM14" s="1206"/>
      <c r="BN14" s="1206"/>
      <c r="BO14" s="1206"/>
      <c r="BP14" s="1206"/>
      <c r="BQ14" s="1206"/>
      <c r="BR14" s="1206"/>
      <c r="BS14" s="1208"/>
      <c r="BT14" s="1206"/>
      <c r="BU14" s="1206"/>
      <c r="BV14" s="1206"/>
      <c r="BW14" s="1227"/>
      <c r="BX14" s="1212"/>
    </row>
    <row r="15" spans="2:76" s="1" customFormat="1" ht="18" customHeight="1" thickBot="1" x14ac:dyDescent="0.3">
      <c r="B15" s="80"/>
      <c r="C15" s="19"/>
      <c r="D15" s="19"/>
      <c r="E15" s="82"/>
      <c r="F15" s="82"/>
      <c r="G15" s="82"/>
      <c r="H15" s="1253"/>
      <c r="I15" s="1254"/>
      <c r="J15" s="1255"/>
      <c r="K15" s="1215"/>
      <c r="L15" s="1218"/>
      <c r="M15" s="563">
        <f>IF(D14&gt;0,M11+D14*M12,0)</f>
        <v>0</v>
      </c>
      <c r="N15" s="1219"/>
      <c r="O15" s="18"/>
      <c r="P15" s="1222" t="s">
        <v>10</v>
      </c>
      <c r="Q15" s="1223"/>
      <c r="R15" s="1223"/>
      <c r="S15" s="1223"/>
      <c r="T15" s="1223"/>
      <c r="U15" s="1223"/>
      <c r="V15" s="1224"/>
      <c r="W15" s="1225" t="s">
        <v>9</v>
      </c>
      <c r="X15" s="1223"/>
      <c r="Y15" s="1223"/>
      <c r="Z15" s="1223"/>
      <c r="AA15" s="1224"/>
      <c r="AB15" s="84" t="s">
        <v>2</v>
      </c>
      <c r="AG15" s="1215"/>
      <c r="AH15" s="1218"/>
      <c r="AI15" s="563">
        <f>IF($D$14&gt;0,AI11+$D$14*AI12,0)</f>
        <v>0</v>
      </c>
      <c r="AJ15" s="1219"/>
      <c r="AK15" s="1210"/>
      <c r="AL15" s="1210"/>
      <c r="AM15" s="18"/>
      <c r="AN15" s="1222" t="s">
        <v>10</v>
      </c>
      <c r="AO15" s="1223"/>
      <c r="AP15" s="1223"/>
      <c r="AQ15" s="1223"/>
      <c r="AR15" s="1223"/>
      <c r="AS15" s="1223"/>
      <c r="AT15" s="1224"/>
      <c r="AU15" s="1225" t="s">
        <v>9</v>
      </c>
      <c r="AV15" s="1223"/>
      <c r="AW15" s="1223"/>
      <c r="AX15" s="1223"/>
      <c r="AY15" s="1224"/>
      <c r="AZ15" s="84" t="s">
        <v>2</v>
      </c>
      <c r="BE15" s="1215"/>
      <c r="BF15" s="1218"/>
      <c r="BG15" s="563">
        <f>IF($D$14&gt;0,BG11+$D$14*BG12,0)</f>
        <v>0</v>
      </c>
      <c r="BH15" s="1219"/>
      <c r="BI15" s="1210"/>
      <c r="BJ15" s="1219"/>
      <c r="BK15" s="18"/>
      <c r="BL15" s="1222" t="s">
        <v>10</v>
      </c>
      <c r="BM15" s="1223"/>
      <c r="BN15" s="1223"/>
      <c r="BO15" s="1223"/>
      <c r="BP15" s="1223"/>
      <c r="BQ15" s="1223"/>
      <c r="BR15" s="1224"/>
      <c r="BS15" s="1225" t="s">
        <v>9</v>
      </c>
      <c r="BT15" s="1223"/>
      <c r="BU15" s="1223"/>
      <c r="BV15" s="1223"/>
      <c r="BW15" s="1224"/>
      <c r="BX15" s="84" t="s">
        <v>2</v>
      </c>
    </row>
    <row r="16" spans="2:76" s="1" customFormat="1" ht="18" thickBot="1" x14ac:dyDescent="0.3">
      <c r="B16" s="1243" t="s">
        <v>52</v>
      </c>
      <c r="C16" s="1244"/>
      <c r="D16" s="1244"/>
      <c r="E16" s="1244"/>
      <c r="F16" s="1244"/>
      <c r="G16" s="1244"/>
      <c r="H16" s="1237" t="str">
        <f>H68</f>
        <v xml:space="preserve"> možno ještě rozdělit</v>
      </c>
      <c r="I16" s="1237"/>
      <c r="J16" s="1237"/>
      <c r="K16" s="889">
        <f>K68</f>
        <v>0</v>
      </c>
      <c r="L16" s="712"/>
      <c r="M16" s="60">
        <f>M68</f>
        <v>0</v>
      </c>
      <c r="N16" s="61">
        <f>N68</f>
        <v>0</v>
      </c>
      <c r="O16" s="18"/>
      <c r="P16" s="123">
        <v>54000</v>
      </c>
      <c r="Q16" s="124">
        <v>50501</v>
      </c>
      <c r="R16" s="124">
        <v>52601</v>
      </c>
      <c r="S16" s="124">
        <v>52602</v>
      </c>
      <c r="T16" s="124">
        <v>52106</v>
      </c>
      <c r="U16" s="383">
        <v>51212</v>
      </c>
      <c r="V16" s="125">
        <v>51017</v>
      </c>
      <c r="W16" s="126">
        <v>51010</v>
      </c>
      <c r="X16" s="127">
        <v>51610</v>
      </c>
      <c r="Y16" s="127">
        <v>51710</v>
      </c>
      <c r="Z16" s="127">
        <v>51510</v>
      </c>
      <c r="AA16" s="128">
        <v>52510</v>
      </c>
      <c r="AB16" s="129">
        <v>60000</v>
      </c>
      <c r="AG16" s="718">
        <f>AG68</f>
        <v>0</v>
      </c>
      <c r="AH16" s="712"/>
      <c r="AI16" s="60">
        <f>AI68</f>
        <v>0</v>
      </c>
      <c r="AJ16" s="61">
        <f>AJ68</f>
        <v>0</v>
      </c>
      <c r="AK16" s="719"/>
      <c r="AL16" s="720">
        <f>AL68</f>
        <v>0</v>
      </c>
      <c r="AM16" s="18"/>
      <c r="AN16" s="123">
        <v>54000</v>
      </c>
      <c r="AO16" s="124">
        <v>50501</v>
      </c>
      <c r="AP16" s="124">
        <v>52601</v>
      </c>
      <c r="AQ16" s="124">
        <v>52602</v>
      </c>
      <c r="AR16" s="124">
        <v>52106</v>
      </c>
      <c r="AS16" s="383">
        <v>51212</v>
      </c>
      <c r="AT16" s="125">
        <v>51017</v>
      </c>
      <c r="AU16" s="126">
        <v>51010</v>
      </c>
      <c r="AV16" s="127">
        <v>51610</v>
      </c>
      <c r="AW16" s="127">
        <v>51710</v>
      </c>
      <c r="AX16" s="127">
        <v>51510</v>
      </c>
      <c r="AY16" s="128">
        <v>52510</v>
      </c>
      <c r="AZ16" s="129">
        <v>60000</v>
      </c>
      <c r="BE16" s="718">
        <f>BE68</f>
        <v>0</v>
      </c>
      <c r="BF16" s="712"/>
      <c r="BG16" s="60">
        <f>BG68</f>
        <v>0</v>
      </c>
      <c r="BH16" s="61">
        <f>BH68</f>
        <v>0</v>
      </c>
      <c r="BI16" s="719"/>
      <c r="BJ16" s="720">
        <f>BJ68</f>
        <v>0</v>
      </c>
      <c r="BK16" s="18"/>
      <c r="BL16" s="123">
        <v>54000</v>
      </c>
      <c r="BM16" s="124">
        <v>50501</v>
      </c>
      <c r="BN16" s="124">
        <v>52601</v>
      </c>
      <c r="BO16" s="124">
        <v>52602</v>
      </c>
      <c r="BP16" s="124">
        <v>52106</v>
      </c>
      <c r="BQ16" s="383">
        <v>51212</v>
      </c>
      <c r="BR16" s="125">
        <v>51017</v>
      </c>
      <c r="BS16" s="126">
        <v>51010</v>
      </c>
      <c r="BT16" s="127">
        <v>51610</v>
      </c>
      <c r="BU16" s="127">
        <v>51710</v>
      </c>
      <c r="BV16" s="127">
        <v>51510</v>
      </c>
      <c r="BW16" s="128">
        <v>52510</v>
      </c>
      <c r="BX16" s="129">
        <v>60000</v>
      </c>
    </row>
    <row r="17" spans="2:76" s="1" customFormat="1" ht="30" customHeight="1" x14ac:dyDescent="0.25">
      <c r="B17" s="112" t="s">
        <v>103</v>
      </c>
      <c r="C17" s="741" t="s">
        <v>104</v>
      </c>
      <c r="D17" s="1245" t="s">
        <v>105</v>
      </c>
      <c r="E17" s="1245"/>
      <c r="F17" s="1245"/>
      <c r="G17" s="1246"/>
      <c r="H17" s="1256" t="s">
        <v>106</v>
      </c>
      <c r="I17" s="1245"/>
      <c r="J17" s="1257"/>
      <c r="K17" s="113">
        <v>3617</v>
      </c>
      <c r="L17" s="884">
        <v>0</v>
      </c>
      <c r="M17" s="443">
        <f>IF($E$14="Ano",0,L17)</f>
        <v>0</v>
      </c>
      <c r="N17" s="109">
        <f>K17*M17</f>
        <v>0</v>
      </c>
      <c r="O17" s="17"/>
      <c r="P17" s="85"/>
      <c r="Q17" s="86">
        <f>M17*1/120</f>
        <v>0</v>
      </c>
      <c r="R17" s="86"/>
      <c r="S17" s="86"/>
      <c r="T17" s="87"/>
      <c r="U17" s="384"/>
      <c r="V17" s="88"/>
      <c r="W17" s="89">
        <f>IF($M17&lt;&gt;0,"X",0)</f>
        <v>0</v>
      </c>
      <c r="X17" s="87">
        <f>IF($M17&lt;&gt;0,"XXX",0)</f>
        <v>0</v>
      </c>
      <c r="Y17" s="87">
        <f>IF($M17&lt;&gt;0,"XXX",0)</f>
        <v>0</v>
      </c>
      <c r="Z17" s="87">
        <f>IF($M17&lt;&gt;0,"XXX",0)</f>
        <v>0</v>
      </c>
      <c r="AA17" s="90"/>
      <c r="AB17" s="91"/>
      <c r="AG17" s="109">
        <v>3617</v>
      </c>
      <c r="AH17" s="683">
        <v>0</v>
      </c>
      <c r="AI17" s="443">
        <f>IF(E14="Ano",0,AH17)</f>
        <v>0</v>
      </c>
      <c r="AJ17" s="721">
        <f>AG17*AI17</f>
        <v>0</v>
      </c>
      <c r="AK17" s="722" t="str">
        <f>IF(C17="1.1","02.3.68.1",IF(C17="1.2","02.3.68.2",IF(C17="1.5","02.3.68.5",IF(C17="3.1","02.3.61.1",))))</f>
        <v>02.3.68.2</v>
      </c>
      <c r="AL17" s="109">
        <f>AJ17-N17</f>
        <v>0</v>
      </c>
      <c r="AM17" s="17"/>
      <c r="AN17" s="85"/>
      <c r="AO17" s="86">
        <f>AI17*1/120</f>
        <v>0</v>
      </c>
      <c r="AP17" s="86"/>
      <c r="AQ17" s="86"/>
      <c r="AR17" s="87"/>
      <c r="AS17" s="384"/>
      <c r="AT17" s="88"/>
      <c r="AU17" s="89">
        <f>IF(AI17&lt;&gt;0,"X",0)</f>
        <v>0</v>
      </c>
      <c r="AV17" s="87">
        <f>IF(AI17&lt;&gt;0,"XXX",0)</f>
        <v>0</v>
      </c>
      <c r="AW17" s="87">
        <f>IF(AI17&lt;&gt;0,"XXX",0)</f>
        <v>0</v>
      </c>
      <c r="AX17" s="87">
        <f>IF(AI17&lt;&gt;0,"XXX",0)</f>
        <v>0</v>
      </c>
      <c r="AY17" s="90"/>
      <c r="AZ17" s="91"/>
      <c r="BE17" s="109">
        <v>3617</v>
      </c>
      <c r="BF17" s="683">
        <v>0</v>
      </c>
      <c r="BG17" s="443">
        <f>IF(AC14="Ano",0,BF17)</f>
        <v>0</v>
      </c>
      <c r="BH17" s="721">
        <f>BE17*BG17</f>
        <v>0</v>
      </c>
      <c r="BI17" s="722" t="str">
        <f>IF(C17="1.1","02.3.68.1",IF(C17="1.2","02.3.68.2",IF(C17="1.5","02.3.68.5",IF(C17="3.1","02.3.61.1",))))</f>
        <v>02.3.68.2</v>
      </c>
      <c r="BJ17" s="109">
        <f>BH17-AJ17</f>
        <v>0</v>
      </c>
      <c r="BK17" s="17"/>
      <c r="BL17" s="85"/>
      <c r="BM17" s="86">
        <f>BG17*1/120</f>
        <v>0</v>
      </c>
      <c r="BN17" s="86"/>
      <c r="BO17" s="86"/>
      <c r="BP17" s="87"/>
      <c r="BQ17" s="384"/>
      <c r="BR17" s="88"/>
      <c r="BS17" s="89">
        <f>IF(BG17&lt;&gt;0,"X",0)</f>
        <v>0</v>
      </c>
      <c r="BT17" s="87">
        <f>IF(BG17&lt;&gt;0,"XXX",0)</f>
        <v>0</v>
      </c>
      <c r="BU17" s="87">
        <f>IF(BG17&lt;&gt;0,"XXX",0)</f>
        <v>0</v>
      </c>
      <c r="BV17" s="87">
        <f>IF(BG17&lt;&gt;0,"XXX",0)</f>
        <v>0</v>
      </c>
      <c r="BW17" s="90"/>
      <c r="BX17" s="91"/>
    </row>
    <row r="18" spans="2:76" s="1" customFormat="1" ht="30" hidden="1" customHeight="1" x14ac:dyDescent="0.25">
      <c r="B18" s="114"/>
      <c r="C18" s="872"/>
      <c r="D18" s="115"/>
      <c r="E18" s="115"/>
      <c r="F18" s="115"/>
      <c r="G18" s="585"/>
      <c r="H18" s="116"/>
      <c r="I18" s="117"/>
      <c r="J18" s="118"/>
      <c r="K18" s="119"/>
      <c r="L18" s="878"/>
      <c r="M18" s="444"/>
      <c r="N18" s="110"/>
      <c r="O18" s="17"/>
      <c r="P18" s="92"/>
      <c r="Q18" s="93"/>
      <c r="R18" s="93"/>
      <c r="S18" s="93"/>
      <c r="T18" s="94"/>
      <c r="U18" s="385"/>
      <c r="V18" s="95"/>
      <c r="W18" s="96"/>
      <c r="X18" s="94"/>
      <c r="Y18" s="94"/>
      <c r="Z18" s="94"/>
      <c r="AA18" s="97"/>
      <c r="AB18" s="98"/>
      <c r="AG18" s="110"/>
      <c r="AH18" s="3"/>
      <c r="AI18" s="444"/>
      <c r="AJ18" s="723"/>
      <c r="AK18" s="724"/>
      <c r="AL18" s="111"/>
      <c r="AM18" s="17"/>
      <c r="AN18" s="92"/>
      <c r="AO18" s="93"/>
      <c r="AP18" s="93"/>
      <c r="AQ18" s="93"/>
      <c r="AR18" s="94"/>
      <c r="AS18" s="385"/>
      <c r="AT18" s="95"/>
      <c r="AU18" s="96"/>
      <c r="AV18" s="94"/>
      <c r="AW18" s="94"/>
      <c r="AX18" s="94"/>
      <c r="AY18" s="97"/>
      <c r="AZ18" s="98"/>
      <c r="BE18" s="110"/>
      <c r="BF18" s="3"/>
      <c r="BG18" s="444"/>
      <c r="BH18" s="723"/>
      <c r="BI18" s="724">
        <f t="shared" ref="BI18:BI67" si="3">IF(C18="1.1","02.3.68.1",IF(C18="1.2","02.3.68.2",IF(C18="1.5","02.3.68.5",IF(C18="3.1","02.3.61.1",))))</f>
        <v>0</v>
      </c>
      <c r="BJ18" s="111">
        <f t="shared" ref="BJ18:BJ67" si="4">BH18-AJ18</f>
        <v>0</v>
      </c>
      <c r="BK18" s="17"/>
      <c r="BL18" s="92"/>
      <c r="BM18" s="93"/>
      <c r="BN18" s="93"/>
      <c r="BO18" s="93"/>
      <c r="BP18" s="94"/>
      <c r="BQ18" s="385"/>
      <c r="BR18" s="95"/>
      <c r="BS18" s="96"/>
      <c r="BT18" s="94"/>
      <c r="BU18" s="94"/>
      <c r="BV18" s="94"/>
      <c r="BW18" s="97"/>
      <c r="BX18" s="98"/>
    </row>
    <row r="19" spans="2:76" s="1" customFormat="1" ht="30" customHeight="1" x14ac:dyDescent="0.25">
      <c r="B19" s="120" t="s">
        <v>107</v>
      </c>
      <c r="C19" s="742" t="s">
        <v>104</v>
      </c>
      <c r="D19" s="1228" t="s">
        <v>108</v>
      </c>
      <c r="E19" s="1228"/>
      <c r="F19" s="1228"/>
      <c r="G19" s="1229"/>
      <c r="H19" s="1230" t="s">
        <v>37</v>
      </c>
      <c r="I19" s="1228"/>
      <c r="J19" s="1231"/>
      <c r="K19" s="121">
        <v>5871</v>
      </c>
      <c r="L19" s="885">
        <v>0</v>
      </c>
      <c r="M19" s="445">
        <f>IF($E$14="Ano",0,L19)</f>
        <v>0</v>
      </c>
      <c r="N19" s="111">
        <f>K19*M19</f>
        <v>0</v>
      </c>
      <c r="O19" s="17"/>
      <c r="P19" s="99"/>
      <c r="Q19" s="100">
        <f>M19*1/120</f>
        <v>0</v>
      </c>
      <c r="R19" s="100"/>
      <c r="S19" s="100"/>
      <c r="T19" s="101"/>
      <c r="U19" s="386"/>
      <c r="V19" s="102"/>
      <c r="W19" s="103">
        <f>IF($M19&lt;&gt;0,"X",0)</f>
        <v>0</v>
      </c>
      <c r="X19" s="101">
        <f>IF($M19&lt;&gt;0,"XXX",0)</f>
        <v>0</v>
      </c>
      <c r="Y19" s="101">
        <f>IF($M19&lt;&gt;0,"XXX",0)</f>
        <v>0</v>
      </c>
      <c r="Z19" s="101">
        <f>IF($M19&lt;&gt;0,"XXX",0)</f>
        <v>0</v>
      </c>
      <c r="AA19" s="104"/>
      <c r="AB19" s="105"/>
      <c r="AG19" s="111">
        <v>5871</v>
      </c>
      <c r="AH19" s="688">
        <v>0</v>
      </c>
      <c r="AI19" s="445">
        <f>IF(E14="Ano",0,AH19)</f>
        <v>0</v>
      </c>
      <c r="AJ19" s="725">
        <f>AG19*AI19</f>
        <v>0</v>
      </c>
      <c r="AK19" s="724" t="str">
        <f>IF(C19="1.1","02.3.68.1",IF(C19="1.2","02.3.68.2",IF(C19="1.5","02.3.68.5",IF(C19="3.1","02.3.61.1",))))</f>
        <v>02.3.68.2</v>
      </c>
      <c r="AL19" s="111">
        <f>AJ19-N19</f>
        <v>0</v>
      </c>
      <c r="AM19" s="17"/>
      <c r="AN19" s="99"/>
      <c r="AO19" s="100">
        <f>AI19*1/120</f>
        <v>0</v>
      </c>
      <c r="AP19" s="100"/>
      <c r="AQ19" s="100"/>
      <c r="AR19" s="101"/>
      <c r="AS19" s="386"/>
      <c r="AT19" s="102"/>
      <c r="AU19" s="103">
        <f>IF(AI19&lt;&gt;0,"X",0)</f>
        <v>0</v>
      </c>
      <c r="AV19" s="101">
        <f>IF(AI19&lt;&gt;0,"XXX",0)</f>
        <v>0</v>
      </c>
      <c r="AW19" s="101">
        <f>IF(AI19&lt;&gt;0,"XXX",0)</f>
        <v>0</v>
      </c>
      <c r="AX19" s="101">
        <f>IF(AI19&lt;&gt;0,"XXX",0)</f>
        <v>0</v>
      </c>
      <c r="AY19" s="104"/>
      <c r="AZ19" s="105"/>
      <c r="BE19" s="111">
        <v>5871</v>
      </c>
      <c r="BF19" s="688">
        <v>0</v>
      </c>
      <c r="BG19" s="445">
        <f>IF(AC14="Ano",0,BF19)</f>
        <v>0</v>
      </c>
      <c r="BH19" s="725">
        <f>BE19*BG19</f>
        <v>0</v>
      </c>
      <c r="BI19" s="724" t="str">
        <f t="shared" si="3"/>
        <v>02.3.68.2</v>
      </c>
      <c r="BJ19" s="111">
        <f t="shared" si="4"/>
        <v>0</v>
      </c>
      <c r="BK19" s="17"/>
      <c r="BL19" s="99"/>
      <c r="BM19" s="100">
        <f>BG19*1/120</f>
        <v>0</v>
      </c>
      <c r="BN19" s="100"/>
      <c r="BO19" s="100"/>
      <c r="BP19" s="101"/>
      <c r="BQ19" s="386"/>
      <c r="BR19" s="102"/>
      <c r="BS19" s="103">
        <f>IF(BG19&lt;&gt;0,"X",0)</f>
        <v>0</v>
      </c>
      <c r="BT19" s="101">
        <f>IF(BG19&lt;&gt;0,"XXX",0)</f>
        <v>0</v>
      </c>
      <c r="BU19" s="101">
        <f>IF(BG19&lt;&gt;0,"XXX",0)</f>
        <v>0</v>
      </c>
      <c r="BV19" s="101">
        <f>IF(BG19&lt;&gt;0,"XXX",0)</f>
        <v>0</v>
      </c>
      <c r="BW19" s="104"/>
      <c r="BX19" s="105"/>
    </row>
    <row r="20" spans="2:76" s="1" customFormat="1" ht="30" hidden="1" customHeight="1" x14ac:dyDescent="0.25">
      <c r="B20" s="120"/>
      <c r="C20" s="872"/>
      <c r="D20" s="872"/>
      <c r="E20" s="872"/>
      <c r="F20" s="872"/>
      <c r="G20" s="117"/>
      <c r="H20" s="116"/>
      <c r="I20" s="117"/>
      <c r="J20" s="589"/>
      <c r="K20" s="121"/>
      <c r="L20" s="879"/>
      <c r="M20" s="444"/>
      <c r="N20" s="111"/>
      <c r="O20" s="17"/>
      <c r="P20" s="99"/>
      <c r="Q20" s="100"/>
      <c r="R20" s="100"/>
      <c r="S20" s="100"/>
      <c r="T20" s="101"/>
      <c r="U20" s="386"/>
      <c r="V20" s="102"/>
      <c r="W20" s="103"/>
      <c r="X20" s="101"/>
      <c r="Y20" s="101"/>
      <c r="Z20" s="101"/>
      <c r="AA20" s="104"/>
      <c r="AB20" s="105"/>
      <c r="AG20" s="111"/>
      <c r="AH20" s="2"/>
      <c r="AI20" s="444"/>
      <c r="AJ20" s="725"/>
      <c r="AK20" s="724"/>
      <c r="AL20" s="111"/>
      <c r="AM20" s="17"/>
      <c r="AN20" s="99"/>
      <c r="AO20" s="100"/>
      <c r="AP20" s="100"/>
      <c r="AQ20" s="100"/>
      <c r="AR20" s="101"/>
      <c r="AS20" s="386"/>
      <c r="AT20" s="102"/>
      <c r="AU20" s="103"/>
      <c r="AV20" s="101"/>
      <c r="AW20" s="101"/>
      <c r="AX20" s="101"/>
      <c r="AY20" s="104"/>
      <c r="AZ20" s="105"/>
      <c r="BE20" s="111"/>
      <c r="BF20" s="2"/>
      <c r="BG20" s="444"/>
      <c r="BH20" s="725"/>
      <c r="BI20" s="724">
        <f t="shared" si="3"/>
        <v>0</v>
      </c>
      <c r="BJ20" s="111">
        <f t="shared" si="4"/>
        <v>0</v>
      </c>
      <c r="BK20" s="17"/>
      <c r="BL20" s="99"/>
      <c r="BM20" s="100"/>
      <c r="BN20" s="100"/>
      <c r="BO20" s="100"/>
      <c r="BP20" s="101"/>
      <c r="BQ20" s="386"/>
      <c r="BR20" s="102"/>
      <c r="BS20" s="103"/>
      <c r="BT20" s="101"/>
      <c r="BU20" s="101"/>
      <c r="BV20" s="101"/>
      <c r="BW20" s="104"/>
      <c r="BX20" s="105"/>
    </row>
    <row r="21" spans="2:76" s="1" customFormat="1" ht="30" customHeight="1" x14ac:dyDescent="0.25">
      <c r="B21" s="120" t="s">
        <v>109</v>
      </c>
      <c r="C21" s="742" t="s">
        <v>104</v>
      </c>
      <c r="D21" s="1228" t="s">
        <v>110</v>
      </c>
      <c r="E21" s="1228"/>
      <c r="F21" s="1228"/>
      <c r="G21" s="1229"/>
      <c r="H21" s="1230" t="s">
        <v>38</v>
      </c>
      <c r="I21" s="1228"/>
      <c r="J21" s="1231"/>
      <c r="K21" s="121">
        <v>29355</v>
      </c>
      <c r="L21" s="885">
        <v>0</v>
      </c>
      <c r="M21" s="445">
        <f>IF($E$14="Ano",0,L21)</f>
        <v>0</v>
      </c>
      <c r="N21" s="111">
        <f>K21*M21</f>
        <v>0</v>
      </c>
      <c r="O21" s="17"/>
      <c r="P21" s="99"/>
      <c r="Q21" s="100">
        <f>M21*1/24</f>
        <v>0</v>
      </c>
      <c r="R21" s="100"/>
      <c r="S21" s="100"/>
      <c r="T21" s="101"/>
      <c r="U21" s="386"/>
      <c r="V21" s="102"/>
      <c r="W21" s="103">
        <f>IF($M21&lt;&gt;0,"X",0)</f>
        <v>0</v>
      </c>
      <c r="X21" s="101">
        <f>IF($M21&lt;&gt;0,"XXX",0)</f>
        <v>0</v>
      </c>
      <c r="Y21" s="101">
        <f>IF($M21&lt;&gt;0,"XXX",0)</f>
        <v>0</v>
      </c>
      <c r="Z21" s="101">
        <f>IF($M21&lt;&gt;0,"XXX",0)</f>
        <v>0</v>
      </c>
      <c r="AA21" s="104"/>
      <c r="AB21" s="105"/>
      <c r="AG21" s="111">
        <v>29355</v>
      </c>
      <c r="AH21" s="688">
        <v>0</v>
      </c>
      <c r="AI21" s="445">
        <f>IF(E14="Ano",0,AH21)</f>
        <v>0</v>
      </c>
      <c r="AJ21" s="725">
        <f>AG21*AI21</f>
        <v>0</v>
      </c>
      <c r="AK21" s="724" t="str">
        <f>IF(C21="1.1","02.3.68.1",IF(C21="1.2","02.3.68.2",IF(C21="1.5","02.3.68.5",IF(C21="3.1","02.3.61.1",))))</f>
        <v>02.3.68.2</v>
      </c>
      <c r="AL21" s="111">
        <f>AJ21-N21</f>
        <v>0</v>
      </c>
      <c r="AM21" s="17"/>
      <c r="AN21" s="99"/>
      <c r="AO21" s="100">
        <f>AI21*1/24</f>
        <v>0</v>
      </c>
      <c r="AP21" s="100"/>
      <c r="AQ21" s="100"/>
      <c r="AR21" s="101"/>
      <c r="AS21" s="386"/>
      <c r="AT21" s="102"/>
      <c r="AU21" s="103">
        <f>IF(AI21&lt;&gt;0,"X",0)</f>
        <v>0</v>
      </c>
      <c r="AV21" s="101">
        <f>IF(AI21&lt;&gt;0,"XXX",0)</f>
        <v>0</v>
      </c>
      <c r="AW21" s="101">
        <f>IF(AI21&lt;&gt;0,"XXX",0)</f>
        <v>0</v>
      </c>
      <c r="AX21" s="101">
        <f>IF(AI21&lt;&gt;0,"XXX",0)</f>
        <v>0</v>
      </c>
      <c r="AY21" s="104"/>
      <c r="AZ21" s="105"/>
      <c r="BE21" s="111">
        <v>29355</v>
      </c>
      <c r="BF21" s="688">
        <v>0</v>
      </c>
      <c r="BG21" s="445">
        <f>IF(AC14="Ano",0,BF21)</f>
        <v>0</v>
      </c>
      <c r="BH21" s="725">
        <f>BE21*BG21</f>
        <v>0</v>
      </c>
      <c r="BI21" s="724" t="str">
        <f t="shared" si="3"/>
        <v>02.3.68.2</v>
      </c>
      <c r="BJ21" s="111">
        <f t="shared" si="4"/>
        <v>0</v>
      </c>
      <c r="BK21" s="17"/>
      <c r="BL21" s="99"/>
      <c r="BM21" s="100">
        <f>BG21*1/24</f>
        <v>0</v>
      </c>
      <c r="BN21" s="100"/>
      <c r="BO21" s="100"/>
      <c r="BP21" s="101"/>
      <c r="BQ21" s="386"/>
      <c r="BR21" s="102"/>
      <c r="BS21" s="103">
        <f>IF(BG21&lt;&gt;0,"X",0)</f>
        <v>0</v>
      </c>
      <c r="BT21" s="101">
        <f>IF(BG21&lt;&gt;0,"XXX",0)</f>
        <v>0</v>
      </c>
      <c r="BU21" s="101">
        <f>IF(BG21&lt;&gt;0,"XXX",0)</f>
        <v>0</v>
      </c>
      <c r="BV21" s="101">
        <f>IF(BG21&lt;&gt;0,"XXX",0)</f>
        <v>0</v>
      </c>
      <c r="BW21" s="104"/>
      <c r="BX21" s="105"/>
    </row>
    <row r="22" spans="2:76" s="1" customFormat="1" ht="30" hidden="1" customHeight="1" x14ac:dyDescent="0.25">
      <c r="B22" s="120"/>
      <c r="C22" s="872"/>
      <c r="D22" s="872"/>
      <c r="E22" s="872"/>
      <c r="F22" s="872"/>
      <c r="G22" s="117"/>
      <c r="H22" s="116"/>
      <c r="I22" s="117"/>
      <c r="J22" s="589"/>
      <c r="K22" s="121"/>
      <c r="L22" s="879"/>
      <c r="M22" s="444"/>
      <c r="N22" s="111"/>
      <c r="O22" s="17"/>
      <c r="P22" s="99"/>
      <c r="Q22" s="100"/>
      <c r="R22" s="100"/>
      <c r="S22" s="100"/>
      <c r="T22" s="101"/>
      <c r="U22" s="386"/>
      <c r="V22" s="102"/>
      <c r="W22" s="103"/>
      <c r="X22" s="101"/>
      <c r="Y22" s="101"/>
      <c r="Z22" s="101"/>
      <c r="AA22" s="104"/>
      <c r="AB22" s="105"/>
      <c r="AG22" s="111"/>
      <c r="AH22" s="2"/>
      <c r="AI22" s="444"/>
      <c r="AJ22" s="725"/>
      <c r="AK22" s="724"/>
      <c r="AL22" s="111"/>
      <c r="AM22" s="17"/>
      <c r="AN22" s="99"/>
      <c r="AO22" s="100"/>
      <c r="AP22" s="100"/>
      <c r="AQ22" s="100"/>
      <c r="AR22" s="101"/>
      <c r="AS22" s="386"/>
      <c r="AT22" s="102"/>
      <c r="AU22" s="103"/>
      <c r="AV22" s="101"/>
      <c r="AW22" s="101"/>
      <c r="AX22" s="101"/>
      <c r="AY22" s="104"/>
      <c r="AZ22" s="105"/>
      <c r="BE22" s="111"/>
      <c r="BF22" s="2"/>
      <c r="BG22" s="444"/>
      <c r="BH22" s="725"/>
      <c r="BI22" s="724">
        <f t="shared" si="3"/>
        <v>0</v>
      </c>
      <c r="BJ22" s="111">
        <f t="shared" si="4"/>
        <v>0</v>
      </c>
      <c r="BK22" s="17"/>
      <c r="BL22" s="99"/>
      <c r="BM22" s="100"/>
      <c r="BN22" s="100"/>
      <c r="BO22" s="100"/>
      <c r="BP22" s="101"/>
      <c r="BQ22" s="386"/>
      <c r="BR22" s="102"/>
      <c r="BS22" s="103"/>
      <c r="BT22" s="101"/>
      <c r="BU22" s="101"/>
      <c r="BV22" s="101"/>
      <c r="BW22" s="104"/>
      <c r="BX22" s="105"/>
    </row>
    <row r="23" spans="2:76" s="1" customFormat="1" ht="30" customHeight="1" x14ac:dyDescent="0.25">
      <c r="B23" s="120" t="s">
        <v>111</v>
      </c>
      <c r="C23" s="742" t="s">
        <v>104</v>
      </c>
      <c r="D23" s="1228" t="s">
        <v>112</v>
      </c>
      <c r="E23" s="1228"/>
      <c r="F23" s="1228"/>
      <c r="G23" s="1229"/>
      <c r="H23" s="1230" t="s">
        <v>39</v>
      </c>
      <c r="I23" s="1228"/>
      <c r="J23" s="1231"/>
      <c r="K23" s="121">
        <v>4849</v>
      </c>
      <c r="L23" s="885">
        <v>0</v>
      </c>
      <c r="M23" s="445">
        <f>IF($E$14="Ano",0,L23)</f>
        <v>0</v>
      </c>
      <c r="N23" s="111">
        <f>K23*M23</f>
        <v>0</v>
      </c>
      <c r="O23" s="17"/>
      <c r="P23" s="99"/>
      <c r="Q23" s="100">
        <f>M23*1/24</f>
        <v>0</v>
      </c>
      <c r="R23" s="100"/>
      <c r="S23" s="100"/>
      <c r="T23" s="101"/>
      <c r="U23" s="386"/>
      <c r="V23" s="102"/>
      <c r="W23" s="103">
        <f>IF($M23&lt;&gt;0,"X",0)</f>
        <v>0</v>
      </c>
      <c r="X23" s="101">
        <f>IF($M23&lt;&gt;0,"XXX",0)</f>
        <v>0</v>
      </c>
      <c r="Y23" s="101">
        <f>IF($M23&lt;&gt;0,"XXX",0)</f>
        <v>0</v>
      </c>
      <c r="Z23" s="101">
        <f>IF($M23&lt;&gt;0,"XXX",0)</f>
        <v>0</v>
      </c>
      <c r="AA23" s="104"/>
      <c r="AB23" s="105"/>
      <c r="AG23" s="111">
        <v>4849</v>
      </c>
      <c r="AH23" s="688">
        <v>0</v>
      </c>
      <c r="AI23" s="445">
        <f>IF(E14="Ano",0,AH23)</f>
        <v>0</v>
      </c>
      <c r="AJ23" s="725">
        <f>AG23*AI23</f>
        <v>0</v>
      </c>
      <c r="AK23" s="724" t="str">
        <f>IF(C23="1.1","02.3.68.1",IF(C23="1.2","02.3.68.2",IF(C23="1.5","02.3.68.5",IF(C23="3.1","02.3.61.1",))))</f>
        <v>02.3.68.2</v>
      </c>
      <c r="AL23" s="111">
        <f>AJ23-N23</f>
        <v>0</v>
      </c>
      <c r="AM23" s="17"/>
      <c r="AN23" s="99"/>
      <c r="AO23" s="100">
        <f>AI23*1/24</f>
        <v>0</v>
      </c>
      <c r="AP23" s="100"/>
      <c r="AQ23" s="100"/>
      <c r="AR23" s="101"/>
      <c r="AS23" s="386"/>
      <c r="AT23" s="102"/>
      <c r="AU23" s="103">
        <f>IF(AI23&lt;&gt;0,"X",0)</f>
        <v>0</v>
      </c>
      <c r="AV23" s="101">
        <f>IF(AI23&lt;&gt;0,"XXX",0)</f>
        <v>0</v>
      </c>
      <c r="AW23" s="101">
        <f>IF(AI23&lt;&gt;0,"XXX",0)</f>
        <v>0</v>
      </c>
      <c r="AX23" s="101">
        <f>IF(AI23&lt;&gt;0,"XXX",0)</f>
        <v>0</v>
      </c>
      <c r="AY23" s="104"/>
      <c r="AZ23" s="105"/>
      <c r="BE23" s="111">
        <v>4849</v>
      </c>
      <c r="BF23" s="688">
        <v>0</v>
      </c>
      <c r="BG23" s="445">
        <f>IF(AC14="Ano",0,BF23)</f>
        <v>0</v>
      </c>
      <c r="BH23" s="725">
        <f>BE23*BG23</f>
        <v>0</v>
      </c>
      <c r="BI23" s="724" t="str">
        <f t="shared" si="3"/>
        <v>02.3.68.2</v>
      </c>
      <c r="BJ23" s="111">
        <f t="shared" si="4"/>
        <v>0</v>
      </c>
      <c r="BK23" s="17"/>
      <c r="BL23" s="99"/>
      <c r="BM23" s="100">
        <f>BG23*1/24</f>
        <v>0</v>
      </c>
      <c r="BN23" s="100"/>
      <c r="BO23" s="100"/>
      <c r="BP23" s="101"/>
      <c r="BQ23" s="386"/>
      <c r="BR23" s="102"/>
      <c r="BS23" s="103">
        <f>IF(BG23&lt;&gt;0,"X",0)</f>
        <v>0</v>
      </c>
      <c r="BT23" s="101">
        <f>IF(BG23&lt;&gt;0,"XXX",0)</f>
        <v>0</v>
      </c>
      <c r="BU23" s="101">
        <f>IF(BG23&lt;&gt;0,"XXX",0)</f>
        <v>0</v>
      </c>
      <c r="BV23" s="101">
        <f>IF(BG23&lt;&gt;0,"XXX",0)</f>
        <v>0</v>
      </c>
      <c r="BW23" s="104"/>
      <c r="BX23" s="105"/>
    </row>
    <row r="24" spans="2:76" s="1" customFormat="1" ht="30" hidden="1" customHeight="1" x14ac:dyDescent="0.25">
      <c r="B24" s="120"/>
      <c r="C24" s="872"/>
      <c r="D24" s="872"/>
      <c r="E24" s="872"/>
      <c r="F24" s="872"/>
      <c r="G24" s="117"/>
      <c r="H24" s="116"/>
      <c r="I24" s="117"/>
      <c r="J24" s="589"/>
      <c r="K24" s="121"/>
      <c r="L24" s="879"/>
      <c r="M24" s="444"/>
      <c r="N24" s="111"/>
      <c r="O24" s="17"/>
      <c r="P24" s="99"/>
      <c r="Q24" s="100"/>
      <c r="R24" s="100"/>
      <c r="S24" s="100"/>
      <c r="T24" s="101"/>
      <c r="U24" s="386"/>
      <c r="V24" s="102"/>
      <c r="W24" s="103"/>
      <c r="X24" s="101"/>
      <c r="Y24" s="101"/>
      <c r="Z24" s="101"/>
      <c r="AA24" s="104"/>
      <c r="AB24" s="105"/>
      <c r="AG24" s="111"/>
      <c r="AH24" s="2"/>
      <c r="AI24" s="444"/>
      <c r="AJ24" s="725"/>
      <c r="AK24" s="724"/>
      <c r="AL24" s="111"/>
      <c r="AM24" s="17"/>
      <c r="AN24" s="99"/>
      <c r="AO24" s="100"/>
      <c r="AP24" s="100"/>
      <c r="AQ24" s="100"/>
      <c r="AR24" s="101"/>
      <c r="AS24" s="386"/>
      <c r="AT24" s="102"/>
      <c r="AU24" s="103"/>
      <c r="AV24" s="101"/>
      <c r="AW24" s="101"/>
      <c r="AX24" s="101"/>
      <c r="AY24" s="104"/>
      <c r="AZ24" s="105"/>
      <c r="BE24" s="111"/>
      <c r="BF24" s="2"/>
      <c r="BG24" s="444"/>
      <c r="BH24" s="725"/>
      <c r="BI24" s="724">
        <f t="shared" si="3"/>
        <v>0</v>
      </c>
      <c r="BJ24" s="111">
        <f t="shared" si="4"/>
        <v>0</v>
      </c>
      <c r="BK24" s="17"/>
      <c r="BL24" s="99"/>
      <c r="BM24" s="100"/>
      <c r="BN24" s="100"/>
      <c r="BO24" s="100"/>
      <c r="BP24" s="101"/>
      <c r="BQ24" s="386"/>
      <c r="BR24" s="102"/>
      <c r="BS24" s="103"/>
      <c r="BT24" s="101"/>
      <c r="BU24" s="101"/>
      <c r="BV24" s="101"/>
      <c r="BW24" s="104"/>
      <c r="BX24" s="105"/>
    </row>
    <row r="25" spans="2:76" s="1" customFormat="1" ht="30" customHeight="1" x14ac:dyDescent="0.25">
      <c r="B25" s="120" t="s">
        <v>113</v>
      </c>
      <c r="C25" s="743" t="s">
        <v>83</v>
      </c>
      <c r="D25" s="1228" t="s">
        <v>114</v>
      </c>
      <c r="E25" s="1228"/>
      <c r="F25" s="1228"/>
      <c r="G25" s="1229"/>
      <c r="H25" s="1230" t="s">
        <v>34</v>
      </c>
      <c r="I25" s="1228"/>
      <c r="J25" s="1231"/>
      <c r="K25" s="121">
        <v>5233</v>
      </c>
      <c r="L25" s="885">
        <v>0</v>
      </c>
      <c r="M25" s="446">
        <f>L25</f>
        <v>0</v>
      </c>
      <c r="N25" s="111">
        <f>K25*M25</f>
        <v>0</v>
      </c>
      <c r="O25" s="17"/>
      <c r="P25" s="99"/>
      <c r="Q25" s="100">
        <f>M25*1/24</f>
        <v>0</v>
      </c>
      <c r="R25" s="100"/>
      <c r="S25" s="100"/>
      <c r="T25" s="101"/>
      <c r="U25" s="386"/>
      <c r="V25" s="102"/>
      <c r="W25" s="103">
        <f>IF($M25&lt;&gt;0,"X",0)</f>
        <v>0</v>
      </c>
      <c r="X25" s="101">
        <f>IF($M25&lt;&gt;0,"XXX",0)</f>
        <v>0</v>
      </c>
      <c r="Y25" s="101">
        <f>IF($M25&lt;&gt;0,"XXX",0)</f>
        <v>0</v>
      </c>
      <c r="Z25" s="101">
        <f>IF($M25&lt;&gt;0,"XXX",0)</f>
        <v>0</v>
      </c>
      <c r="AA25" s="106"/>
      <c r="AB25" s="105"/>
      <c r="AG25" s="111">
        <v>5233</v>
      </c>
      <c r="AH25" s="688">
        <v>0</v>
      </c>
      <c r="AI25" s="446">
        <f>AH25</f>
        <v>0</v>
      </c>
      <c r="AJ25" s="725">
        <f>AG25*AI25</f>
        <v>0</v>
      </c>
      <c r="AK25" s="724" t="str">
        <f>IF(C25="1.1","02.3.68.1",IF(C25="1.2","02.3.68.2",IF(C25="1.5","02.3.68.5",IF(C25="3.1","02.3.61.1",))))</f>
        <v>02.3.68.5</v>
      </c>
      <c r="AL25" s="111">
        <f>AJ25-N25</f>
        <v>0</v>
      </c>
      <c r="AM25" s="17"/>
      <c r="AN25" s="99"/>
      <c r="AO25" s="100">
        <f>AI25*1/24</f>
        <v>0</v>
      </c>
      <c r="AP25" s="100"/>
      <c r="AQ25" s="100"/>
      <c r="AR25" s="101"/>
      <c r="AS25" s="386"/>
      <c r="AT25" s="102"/>
      <c r="AU25" s="103">
        <f>IF(AI25&lt;&gt;0,"X",0)</f>
        <v>0</v>
      </c>
      <c r="AV25" s="101">
        <f>IF(AI25&lt;&gt;0,"XXX",0)</f>
        <v>0</v>
      </c>
      <c r="AW25" s="101">
        <f>IF(AI25&lt;&gt;0,"XXX",0)</f>
        <v>0</v>
      </c>
      <c r="AX25" s="101">
        <f>IF(AI25&lt;&gt;0,"XXX",0)</f>
        <v>0</v>
      </c>
      <c r="AY25" s="106"/>
      <c r="AZ25" s="105"/>
      <c r="BE25" s="111">
        <v>5233</v>
      </c>
      <c r="BF25" s="688">
        <v>0</v>
      </c>
      <c r="BG25" s="446">
        <f>BF25</f>
        <v>0</v>
      </c>
      <c r="BH25" s="725">
        <f>BE25*BG25</f>
        <v>0</v>
      </c>
      <c r="BI25" s="724" t="str">
        <f t="shared" si="3"/>
        <v>02.3.68.5</v>
      </c>
      <c r="BJ25" s="111">
        <f t="shared" si="4"/>
        <v>0</v>
      </c>
      <c r="BK25" s="17"/>
      <c r="BL25" s="99"/>
      <c r="BM25" s="100">
        <f>BG25*1/24</f>
        <v>0</v>
      </c>
      <c r="BN25" s="100"/>
      <c r="BO25" s="100"/>
      <c r="BP25" s="101"/>
      <c r="BQ25" s="386"/>
      <c r="BR25" s="102"/>
      <c r="BS25" s="103">
        <f>IF(BG25&lt;&gt;0,"X",0)</f>
        <v>0</v>
      </c>
      <c r="BT25" s="101">
        <f>IF(BG25&lt;&gt;0,"XXX",0)</f>
        <v>0</v>
      </c>
      <c r="BU25" s="101">
        <f>IF(BG25&lt;&gt;0,"XXX",0)</f>
        <v>0</v>
      </c>
      <c r="BV25" s="101">
        <f>IF(BG25&lt;&gt;0,"XXX",0)</f>
        <v>0</v>
      </c>
      <c r="BW25" s="106"/>
      <c r="BX25" s="105"/>
    </row>
    <row r="26" spans="2:76" s="1" customFormat="1" ht="30" hidden="1" customHeight="1" x14ac:dyDescent="0.25">
      <c r="B26" s="120"/>
      <c r="C26" s="872"/>
      <c r="D26" s="872"/>
      <c r="E26" s="872"/>
      <c r="F26" s="872"/>
      <c r="G26" s="117"/>
      <c r="H26" s="116"/>
      <c r="I26" s="117"/>
      <c r="J26" s="589"/>
      <c r="K26" s="121"/>
      <c r="L26" s="879"/>
      <c r="M26" s="446"/>
      <c r="N26" s="111"/>
      <c r="O26" s="17"/>
      <c r="P26" s="99"/>
      <c r="Q26" s="100"/>
      <c r="R26" s="100"/>
      <c r="S26" s="100"/>
      <c r="T26" s="101"/>
      <c r="U26" s="386"/>
      <c r="V26" s="102"/>
      <c r="W26" s="103"/>
      <c r="X26" s="101"/>
      <c r="Y26" s="101"/>
      <c r="Z26" s="101"/>
      <c r="AA26" s="106"/>
      <c r="AB26" s="105"/>
      <c r="AG26" s="111"/>
      <c r="AH26" s="2"/>
      <c r="AI26" s="446"/>
      <c r="AJ26" s="725"/>
      <c r="AK26" s="724"/>
      <c r="AL26" s="111"/>
      <c r="AM26" s="17"/>
      <c r="AN26" s="99"/>
      <c r="AO26" s="100"/>
      <c r="AP26" s="100"/>
      <c r="AQ26" s="100"/>
      <c r="AR26" s="101"/>
      <c r="AS26" s="386"/>
      <c r="AT26" s="102"/>
      <c r="AU26" s="103"/>
      <c r="AV26" s="101"/>
      <c r="AW26" s="101"/>
      <c r="AX26" s="101"/>
      <c r="AY26" s="106"/>
      <c r="AZ26" s="105"/>
      <c r="BE26" s="111"/>
      <c r="BF26" s="2"/>
      <c r="BG26" s="446"/>
      <c r="BH26" s="725"/>
      <c r="BI26" s="724">
        <f t="shared" si="3"/>
        <v>0</v>
      </c>
      <c r="BJ26" s="111">
        <f t="shared" si="4"/>
        <v>0</v>
      </c>
      <c r="BK26" s="17"/>
      <c r="BL26" s="99"/>
      <c r="BM26" s="100"/>
      <c r="BN26" s="100"/>
      <c r="BO26" s="100"/>
      <c r="BP26" s="101"/>
      <c r="BQ26" s="386"/>
      <c r="BR26" s="102"/>
      <c r="BS26" s="103"/>
      <c r="BT26" s="101"/>
      <c r="BU26" s="101"/>
      <c r="BV26" s="101"/>
      <c r="BW26" s="106"/>
      <c r="BX26" s="105"/>
    </row>
    <row r="27" spans="2:76" s="1" customFormat="1" ht="30" customHeight="1" x14ac:dyDescent="0.25">
      <c r="B27" s="120" t="s">
        <v>115</v>
      </c>
      <c r="C27" s="742" t="s">
        <v>104</v>
      </c>
      <c r="D27" s="1228" t="s">
        <v>255</v>
      </c>
      <c r="E27" s="1228"/>
      <c r="F27" s="1228"/>
      <c r="G27" s="1229"/>
      <c r="H27" s="1230" t="s">
        <v>35</v>
      </c>
      <c r="I27" s="1228"/>
      <c r="J27" s="1231"/>
      <c r="K27" s="121">
        <v>3480</v>
      </c>
      <c r="L27" s="885">
        <v>0</v>
      </c>
      <c r="M27" s="446">
        <f>L27</f>
        <v>0</v>
      </c>
      <c r="N27" s="111">
        <f>K27*M27</f>
        <v>0</v>
      </c>
      <c r="O27" s="17"/>
      <c r="P27" s="99">
        <f>IF(M27&lt;&gt;0,"*",0)</f>
        <v>0</v>
      </c>
      <c r="Q27" s="100"/>
      <c r="R27" s="100"/>
      <c r="S27" s="100"/>
      <c r="T27" s="101"/>
      <c r="U27" s="386"/>
      <c r="V27" s="102"/>
      <c r="W27" s="103"/>
      <c r="X27" s="101"/>
      <c r="Y27" s="101"/>
      <c r="Z27" s="101"/>
      <c r="AA27" s="106">
        <f>M27/2</f>
        <v>0</v>
      </c>
      <c r="AB27" s="105">
        <f>M27/3</f>
        <v>0</v>
      </c>
      <c r="AG27" s="111">
        <v>3480</v>
      </c>
      <c r="AH27" s="688">
        <v>0</v>
      </c>
      <c r="AI27" s="446">
        <f>AH27</f>
        <v>0</v>
      </c>
      <c r="AJ27" s="725">
        <f>AG27*AI27</f>
        <v>0</v>
      </c>
      <c r="AK27" s="724" t="str">
        <f>IF(C27="1.1","02.3.68.1",IF(C27="1.2","02.3.68.2",IF(C27="1.5","02.3.68.5",IF(C27="3.1","02.3.61.1",))))</f>
        <v>02.3.68.2</v>
      </c>
      <c r="AL27" s="111">
        <f>AJ27-N27</f>
        <v>0</v>
      </c>
      <c r="AM27" s="17"/>
      <c r="AN27" s="99">
        <f>IF(AI27&lt;&gt;0,"*",0)</f>
        <v>0</v>
      </c>
      <c r="AO27" s="100"/>
      <c r="AP27" s="100"/>
      <c r="AQ27" s="100"/>
      <c r="AR27" s="101"/>
      <c r="AS27" s="386"/>
      <c r="AT27" s="102"/>
      <c r="AU27" s="103"/>
      <c r="AV27" s="101"/>
      <c r="AW27" s="101"/>
      <c r="AX27" s="101"/>
      <c r="AY27" s="106">
        <f>AI27/2</f>
        <v>0</v>
      </c>
      <c r="AZ27" s="105">
        <f>AI27/3</f>
        <v>0</v>
      </c>
      <c r="BE27" s="111">
        <v>3480</v>
      </c>
      <c r="BF27" s="688">
        <v>0</v>
      </c>
      <c r="BG27" s="446">
        <f>BF27</f>
        <v>0</v>
      </c>
      <c r="BH27" s="725">
        <f>BE27*BG27</f>
        <v>0</v>
      </c>
      <c r="BI27" s="724" t="str">
        <f t="shared" si="3"/>
        <v>02.3.68.2</v>
      </c>
      <c r="BJ27" s="111">
        <f t="shared" si="4"/>
        <v>0</v>
      </c>
      <c r="BK27" s="17"/>
      <c r="BL27" s="99">
        <f>IF(BG27&lt;&gt;0,"*",0)</f>
        <v>0</v>
      </c>
      <c r="BM27" s="100"/>
      <c r="BN27" s="100"/>
      <c r="BO27" s="100"/>
      <c r="BP27" s="101"/>
      <c r="BQ27" s="386"/>
      <c r="BR27" s="102"/>
      <c r="BS27" s="103"/>
      <c r="BT27" s="101"/>
      <c r="BU27" s="101"/>
      <c r="BV27" s="101"/>
      <c r="BW27" s="106">
        <f>BG27/2</f>
        <v>0</v>
      </c>
      <c r="BX27" s="105">
        <f>BG27/3</f>
        <v>0</v>
      </c>
    </row>
    <row r="28" spans="2:76" s="1" customFormat="1" ht="30" hidden="1" customHeight="1" x14ac:dyDescent="0.25">
      <c r="B28" s="120"/>
      <c r="C28" s="872"/>
      <c r="D28" s="872"/>
      <c r="E28" s="872"/>
      <c r="F28" s="872"/>
      <c r="G28" s="117"/>
      <c r="H28" s="116"/>
      <c r="I28" s="117"/>
      <c r="J28" s="589"/>
      <c r="K28" s="121"/>
      <c r="L28" s="879"/>
      <c r="M28" s="446"/>
      <c r="N28" s="111"/>
      <c r="O28" s="17"/>
      <c r="P28" s="99"/>
      <c r="Q28" s="100"/>
      <c r="R28" s="100"/>
      <c r="S28" s="100"/>
      <c r="T28" s="101"/>
      <c r="U28" s="386"/>
      <c r="V28" s="102"/>
      <c r="W28" s="103"/>
      <c r="X28" s="101"/>
      <c r="Y28" s="101"/>
      <c r="Z28" s="101"/>
      <c r="AA28" s="106"/>
      <c r="AB28" s="105"/>
      <c r="AG28" s="111"/>
      <c r="AH28" s="2"/>
      <c r="AI28" s="446"/>
      <c r="AJ28" s="725"/>
      <c r="AK28" s="724"/>
      <c r="AL28" s="111"/>
      <c r="AM28" s="17"/>
      <c r="AN28" s="99"/>
      <c r="AO28" s="100"/>
      <c r="AP28" s="100"/>
      <c r="AQ28" s="100"/>
      <c r="AR28" s="101"/>
      <c r="AS28" s="386"/>
      <c r="AT28" s="102"/>
      <c r="AU28" s="103"/>
      <c r="AV28" s="101"/>
      <c r="AW28" s="101"/>
      <c r="AX28" s="101"/>
      <c r="AY28" s="106"/>
      <c r="AZ28" s="105"/>
      <c r="BE28" s="111"/>
      <c r="BF28" s="2"/>
      <c r="BG28" s="446"/>
      <c r="BH28" s="725"/>
      <c r="BI28" s="724">
        <f t="shared" si="3"/>
        <v>0</v>
      </c>
      <c r="BJ28" s="111">
        <f t="shared" si="4"/>
        <v>0</v>
      </c>
      <c r="BK28" s="17"/>
      <c r="BL28" s="99"/>
      <c r="BM28" s="100"/>
      <c r="BN28" s="100"/>
      <c r="BO28" s="100"/>
      <c r="BP28" s="101"/>
      <c r="BQ28" s="386"/>
      <c r="BR28" s="102"/>
      <c r="BS28" s="103"/>
      <c r="BT28" s="101"/>
      <c r="BU28" s="101"/>
      <c r="BV28" s="101"/>
      <c r="BW28" s="106"/>
      <c r="BX28" s="105"/>
    </row>
    <row r="29" spans="2:76" s="1" customFormat="1" ht="30" customHeight="1" x14ac:dyDescent="0.25">
      <c r="B29" s="120" t="s">
        <v>116</v>
      </c>
      <c r="C29" s="744" t="s">
        <v>278</v>
      </c>
      <c r="D29" s="1228" t="s">
        <v>258</v>
      </c>
      <c r="E29" s="1228"/>
      <c r="F29" s="1228"/>
      <c r="G29" s="1229"/>
      <c r="H29" s="1230" t="s">
        <v>35</v>
      </c>
      <c r="I29" s="1228"/>
      <c r="J29" s="1231"/>
      <c r="K29" s="121">
        <v>3480</v>
      </c>
      <c r="L29" s="885">
        <v>0</v>
      </c>
      <c r="M29" s="446">
        <f>IF($E$14="Ano",0,L29)</f>
        <v>0</v>
      </c>
      <c r="N29" s="111">
        <f>K29*M29</f>
        <v>0</v>
      </c>
      <c r="O29" s="17"/>
      <c r="P29" s="99">
        <f>IF(M29&lt;&gt;0,"*",0)</f>
        <v>0</v>
      </c>
      <c r="Q29" s="100"/>
      <c r="R29" s="100"/>
      <c r="S29" s="100"/>
      <c r="T29" s="101"/>
      <c r="U29" s="386"/>
      <c r="V29" s="102"/>
      <c r="W29" s="103"/>
      <c r="X29" s="101"/>
      <c r="Y29" s="101"/>
      <c r="Z29" s="101"/>
      <c r="AA29" s="106">
        <f>M29/2</f>
        <v>0</v>
      </c>
      <c r="AB29" s="105">
        <f>M29/3</f>
        <v>0</v>
      </c>
      <c r="AG29" s="111">
        <v>3480</v>
      </c>
      <c r="AH29" s="688">
        <v>0</v>
      </c>
      <c r="AI29" s="446">
        <f>IF(E14="Ano",0,AH29)</f>
        <v>0</v>
      </c>
      <c r="AJ29" s="725">
        <f>AG29*AI29</f>
        <v>0</v>
      </c>
      <c r="AK29" s="724" t="str">
        <f>IF(C29="1.1","02.3.68.1",IF(C29="1.2","02.3.68.2",IF(C29="1.5","02.3.68.5",IF(C29="3.1","02.3.61.1",))))</f>
        <v>02.3.61.1</v>
      </c>
      <c r="AL29" s="111">
        <f>AJ29-N29</f>
        <v>0</v>
      </c>
      <c r="AM29" s="17"/>
      <c r="AN29" s="99">
        <f>IF(AI29&lt;&gt;0,"*",0)</f>
        <v>0</v>
      </c>
      <c r="AO29" s="100"/>
      <c r="AP29" s="100"/>
      <c r="AQ29" s="100"/>
      <c r="AR29" s="101"/>
      <c r="AS29" s="386"/>
      <c r="AT29" s="102"/>
      <c r="AU29" s="103"/>
      <c r="AV29" s="101"/>
      <c r="AW29" s="101"/>
      <c r="AX29" s="101"/>
      <c r="AY29" s="106">
        <f>AI29/2</f>
        <v>0</v>
      </c>
      <c r="AZ29" s="105">
        <f>AI29/3</f>
        <v>0</v>
      </c>
      <c r="BE29" s="111">
        <v>3480</v>
      </c>
      <c r="BF29" s="688">
        <v>0</v>
      </c>
      <c r="BG29" s="446">
        <f>IF(AC14="Ano",0,BF29)</f>
        <v>0</v>
      </c>
      <c r="BH29" s="725">
        <f>BE29*BG29</f>
        <v>0</v>
      </c>
      <c r="BI29" s="724" t="str">
        <f t="shared" si="3"/>
        <v>02.3.61.1</v>
      </c>
      <c r="BJ29" s="111">
        <f t="shared" si="4"/>
        <v>0</v>
      </c>
      <c r="BK29" s="17"/>
      <c r="BL29" s="99">
        <f>IF(BG29&lt;&gt;0,"*",0)</f>
        <v>0</v>
      </c>
      <c r="BM29" s="100"/>
      <c r="BN29" s="100"/>
      <c r="BO29" s="100"/>
      <c r="BP29" s="101"/>
      <c r="BQ29" s="386"/>
      <c r="BR29" s="102"/>
      <c r="BS29" s="103"/>
      <c r="BT29" s="101"/>
      <c r="BU29" s="101"/>
      <c r="BV29" s="101"/>
      <c r="BW29" s="106">
        <f>BG29/2</f>
        <v>0</v>
      </c>
      <c r="BX29" s="105">
        <f>BG29/3</f>
        <v>0</v>
      </c>
    </row>
    <row r="30" spans="2:76" s="1" customFormat="1" ht="30" hidden="1" customHeight="1" x14ac:dyDescent="0.25">
      <c r="B30" s="120"/>
      <c r="C30" s="872"/>
      <c r="D30" s="872"/>
      <c r="E30" s="872"/>
      <c r="F30" s="872"/>
      <c r="G30" s="117"/>
      <c r="H30" s="116"/>
      <c r="I30" s="117"/>
      <c r="J30" s="589"/>
      <c r="K30" s="121"/>
      <c r="L30" s="879"/>
      <c r="M30" s="446"/>
      <c r="N30" s="111"/>
      <c r="O30" s="17"/>
      <c r="P30" s="99"/>
      <c r="Q30" s="100"/>
      <c r="R30" s="100"/>
      <c r="S30" s="100"/>
      <c r="T30" s="101"/>
      <c r="U30" s="386"/>
      <c r="V30" s="102"/>
      <c r="W30" s="103"/>
      <c r="X30" s="101"/>
      <c r="Y30" s="101"/>
      <c r="Z30" s="101"/>
      <c r="AA30" s="106"/>
      <c r="AB30" s="105"/>
      <c r="AG30" s="111"/>
      <c r="AH30" s="2"/>
      <c r="AI30" s="446"/>
      <c r="AJ30" s="725"/>
      <c r="AK30" s="724"/>
      <c r="AL30" s="111"/>
      <c r="AM30" s="17"/>
      <c r="AN30" s="99"/>
      <c r="AO30" s="100"/>
      <c r="AP30" s="100"/>
      <c r="AQ30" s="100"/>
      <c r="AR30" s="101"/>
      <c r="AS30" s="386"/>
      <c r="AT30" s="102"/>
      <c r="AU30" s="103"/>
      <c r="AV30" s="101"/>
      <c r="AW30" s="101"/>
      <c r="AX30" s="101"/>
      <c r="AY30" s="106"/>
      <c r="AZ30" s="105"/>
      <c r="BE30" s="111"/>
      <c r="BF30" s="2"/>
      <c r="BG30" s="446"/>
      <c r="BH30" s="725"/>
      <c r="BI30" s="724">
        <f t="shared" si="3"/>
        <v>0</v>
      </c>
      <c r="BJ30" s="111">
        <f t="shared" si="4"/>
        <v>0</v>
      </c>
      <c r="BK30" s="17"/>
      <c r="BL30" s="99"/>
      <c r="BM30" s="100"/>
      <c r="BN30" s="100"/>
      <c r="BO30" s="100"/>
      <c r="BP30" s="101"/>
      <c r="BQ30" s="386"/>
      <c r="BR30" s="102"/>
      <c r="BS30" s="103"/>
      <c r="BT30" s="101"/>
      <c r="BU30" s="101"/>
      <c r="BV30" s="101"/>
      <c r="BW30" s="106"/>
      <c r="BX30" s="105"/>
    </row>
    <row r="31" spans="2:76" s="1" customFormat="1" ht="30" customHeight="1" x14ac:dyDescent="0.25">
      <c r="B31" s="120" t="s">
        <v>117</v>
      </c>
      <c r="C31" s="742" t="s">
        <v>104</v>
      </c>
      <c r="D31" s="1228" t="s">
        <v>263</v>
      </c>
      <c r="E31" s="1228"/>
      <c r="F31" s="1228"/>
      <c r="G31" s="1229"/>
      <c r="H31" s="1230" t="s">
        <v>40</v>
      </c>
      <c r="I31" s="1228"/>
      <c r="J31" s="1231"/>
      <c r="K31" s="121">
        <v>1360</v>
      </c>
      <c r="L31" s="885">
        <v>0</v>
      </c>
      <c r="M31" s="446">
        <f>IF($E$14="Ano",0,IF(L31=1,0,L31))</f>
        <v>0</v>
      </c>
      <c r="N31" s="111">
        <f>K31*M31</f>
        <v>0</v>
      </c>
      <c r="O31" s="17"/>
      <c r="P31" s="99">
        <f>IF(M31&lt;&gt;0,"*",0)</f>
        <v>0</v>
      </c>
      <c r="Q31" s="100"/>
      <c r="R31" s="100"/>
      <c r="S31" s="100"/>
      <c r="T31" s="101"/>
      <c r="U31" s="386"/>
      <c r="V31" s="102"/>
      <c r="W31" s="103"/>
      <c r="X31" s="101"/>
      <c r="Y31" s="101"/>
      <c r="Z31" s="101"/>
      <c r="AA31" s="106">
        <f>M31/2</f>
        <v>0</v>
      </c>
      <c r="AB31" s="105">
        <f>M31/3</f>
        <v>0</v>
      </c>
      <c r="AG31" s="111">
        <v>1360</v>
      </c>
      <c r="AH31" s="688">
        <v>0</v>
      </c>
      <c r="AI31" s="446">
        <f>IF(E14="Ano",0,IF(AH31=1,0,AH31))</f>
        <v>0</v>
      </c>
      <c r="AJ31" s="725">
        <f>AG31*AI31</f>
        <v>0</v>
      </c>
      <c r="AK31" s="724" t="str">
        <f>IF(C31="1.1","02.3.68.1",IF(C31="1.2","02.3.68.2",IF(C31="1.5","02.3.68.5",IF(C31="3.1","02.3.61.1",))))</f>
        <v>02.3.68.2</v>
      </c>
      <c r="AL31" s="111">
        <f>AJ31-N31</f>
        <v>0</v>
      </c>
      <c r="AM31" s="17"/>
      <c r="AN31" s="99">
        <f>IF(AI31&lt;&gt;0,"*",0)</f>
        <v>0</v>
      </c>
      <c r="AO31" s="100"/>
      <c r="AP31" s="100"/>
      <c r="AQ31" s="100"/>
      <c r="AR31" s="101"/>
      <c r="AS31" s="386"/>
      <c r="AT31" s="102"/>
      <c r="AU31" s="103"/>
      <c r="AV31" s="101"/>
      <c r="AW31" s="101"/>
      <c r="AX31" s="101"/>
      <c r="AY31" s="106">
        <f>AI31/2</f>
        <v>0</v>
      </c>
      <c r="AZ31" s="105">
        <f>AI31/3</f>
        <v>0</v>
      </c>
      <c r="BE31" s="111">
        <v>1360</v>
      </c>
      <c r="BF31" s="688">
        <v>0</v>
      </c>
      <c r="BG31" s="446">
        <f>IF(AC14="Ano",0,IF(BF31=1,0,BF31))</f>
        <v>0</v>
      </c>
      <c r="BH31" s="725">
        <f>BE31*BG31</f>
        <v>0</v>
      </c>
      <c r="BI31" s="724" t="str">
        <f t="shared" si="3"/>
        <v>02.3.68.2</v>
      </c>
      <c r="BJ31" s="111">
        <f t="shared" si="4"/>
        <v>0</v>
      </c>
      <c r="BK31" s="17"/>
      <c r="BL31" s="99">
        <f>IF(BG31&lt;&gt;0,"*",0)</f>
        <v>0</v>
      </c>
      <c r="BM31" s="100"/>
      <c r="BN31" s="100"/>
      <c r="BO31" s="100"/>
      <c r="BP31" s="101"/>
      <c r="BQ31" s="386"/>
      <c r="BR31" s="102"/>
      <c r="BS31" s="103"/>
      <c r="BT31" s="101"/>
      <c r="BU31" s="101"/>
      <c r="BV31" s="101"/>
      <c r="BW31" s="106">
        <f>BG31/2</f>
        <v>0</v>
      </c>
      <c r="BX31" s="105">
        <f>BG31/3</f>
        <v>0</v>
      </c>
    </row>
    <row r="32" spans="2:76" s="1" customFormat="1" ht="30" hidden="1" customHeight="1" x14ac:dyDescent="0.25">
      <c r="B32" s="120"/>
      <c r="C32" s="872"/>
      <c r="D32" s="872"/>
      <c r="E32" s="872"/>
      <c r="F32" s="872"/>
      <c r="G32" s="117"/>
      <c r="H32" s="116"/>
      <c r="I32" s="117"/>
      <c r="J32" s="589"/>
      <c r="K32" s="121"/>
      <c r="L32" s="879"/>
      <c r="M32" s="446"/>
      <c r="N32" s="111"/>
      <c r="O32" s="17"/>
      <c r="P32" s="99"/>
      <c r="Q32" s="100"/>
      <c r="R32" s="100"/>
      <c r="S32" s="100"/>
      <c r="T32" s="101"/>
      <c r="U32" s="386"/>
      <c r="V32" s="102"/>
      <c r="W32" s="103"/>
      <c r="X32" s="101"/>
      <c r="Y32" s="101"/>
      <c r="Z32" s="101"/>
      <c r="AA32" s="106"/>
      <c r="AB32" s="105"/>
      <c r="AG32" s="111"/>
      <c r="AH32" s="2"/>
      <c r="AI32" s="446"/>
      <c r="AJ32" s="725"/>
      <c r="AK32" s="724"/>
      <c r="AL32" s="111"/>
      <c r="AM32" s="17"/>
      <c r="AN32" s="99"/>
      <c r="AO32" s="100"/>
      <c r="AP32" s="100"/>
      <c r="AQ32" s="100"/>
      <c r="AR32" s="101"/>
      <c r="AS32" s="386"/>
      <c r="AT32" s="102"/>
      <c r="AU32" s="103"/>
      <c r="AV32" s="101"/>
      <c r="AW32" s="101"/>
      <c r="AX32" s="101"/>
      <c r="AY32" s="106"/>
      <c r="AZ32" s="105"/>
      <c r="BE32" s="111"/>
      <c r="BF32" s="2"/>
      <c r="BG32" s="446"/>
      <c r="BH32" s="725"/>
      <c r="BI32" s="724">
        <f t="shared" si="3"/>
        <v>0</v>
      </c>
      <c r="BJ32" s="111">
        <f t="shared" si="4"/>
        <v>0</v>
      </c>
      <c r="BK32" s="17"/>
      <c r="BL32" s="99"/>
      <c r="BM32" s="100"/>
      <c r="BN32" s="100"/>
      <c r="BO32" s="100"/>
      <c r="BP32" s="101"/>
      <c r="BQ32" s="386"/>
      <c r="BR32" s="102"/>
      <c r="BS32" s="103"/>
      <c r="BT32" s="101"/>
      <c r="BU32" s="101"/>
      <c r="BV32" s="101"/>
      <c r="BW32" s="106"/>
      <c r="BX32" s="105"/>
    </row>
    <row r="33" spans="2:76" s="1" customFormat="1" ht="40.5" customHeight="1" x14ac:dyDescent="0.25">
      <c r="B33" s="120" t="s">
        <v>118</v>
      </c>
      <c r="C33" s="742" t="s">
        <v>104</v>
      </c>
      <c r="D33" s="1228" t="s">
        <v>119</v>
      </c>
      <c r="E33" s="1228"/>
      <c r="F33" s="1228"/>
      <c r="G33" s="1229"/>
      <c r="H33" s="1230" t="s">
        <v>41</v>
      </c>
      <c r="I33" s="1228"/>
      <c r="J33" s="1231"/>
      <c r="K33" s="121">
        <v>16912</v>
      </c>
      <c r="L33" s="885">
        <v>0</v>
      </c>
      <c r="M33" s="446">
        <f>L33</f>
        <v>0</v>
      </c>
      <c r="N33" s="111">
        <f>K33*M33</f>
        <v>0</v>
      </c>
      <c r="O33" s="17"/>
      <c r="P33" s="99">
        <f>M33*3</f>
        <v>0</v>
      </c>
      <c r="Q33" s="100"/>
      <c r="R33" s="100"/>
      <c r="S33" s="100"/>
      <c r="T33" s="101"/>
      <c r="U33" s="386"/>
      <c r="V33" s="102"/>
      <c r="W33" s="103"/>
      <c r="X33" s="101"/>
      <c r="Y33" s="101"/>
      <c r="Z33" s="101"/>
      <c r="AA33" s="106">
        <f>P33</f>
        <v>0</v>
      </c>
      <c r="AB33" s="105">
        <f>P33/2</f>
        <v>0</v>
      </c>
      <c r="AG33" s="111">
        <v>16912</v>
      </c>
      <c r="AH33" s="688">
        <v>0</v>
      </c>
      <c r="AI33" s="446">
        <f>AH33</f>
        <v>0</v>
      </c>
      <c r="AJ33" s="725">
        <f>AG33*AI33</f>
        <v>0</v>
      </c>
      <c r="AK33" s="724" t="str">
        <f>IF(C33="1.1","02.3.68.1",IF(C33="1.2","02.3.68.2",IF(C33="1.5","02.3.68.5",IF(C33="3.1","02.3.61.1",))))</f>
        <v>02.3.68.2</v>
      </c>
      <c r="AL33" s="111">
        <f>AJ33-N33</f>
        <v>0</v>
      </c>
      <c r="AM33" s="17"/>
      <c r="AN33" s="99">
        <f>AI33*3</f>
        <v>0</v>
      </c>
      <c r="AO33" s="100"/>
      <c r="AP33" s="100"/>
      <c r="AQ33" s="100"/>
      <c r="AR33" s="101"/>
      <c r="AS33" s="386"/>
      <c r="AT33" s="102"/>
      <c r="AU33" s="103"/>
      <c r="AV33" s="101"/>
      <c r="AW33" s="101"/>
      <c r="AX33" s="101"/>
      <c r="AY33" s="106">
        <f>AN33</f>
        <v>0</v>
      </c>
      <c r="AZ33" s="105">
        <f>AN33/2</f>
        <v>0</v>
      </c>
      <c r="BE33" s="111">
        <v>16912</v>
      </c>
      <c r="BF33" s="688">
        <v>0</v>
      </c>
      <c r="BG33" s="446">
        <f>BF33</f>
        <v>0</v>
      </c>
      <c r="BH33" s="725">
        <f>BE33*BG33</f>
        <v>0</v>
      </c>
      <c r="BI33" s="724" t="str">
        <f t="shared" si="3"/>
        <v>02.3.68.2</v>
      </c>
      <c r="BJ33" s="111">
        <f t="shared" si="4"/>
        <v>0</v>
      </c>
      <c r="BK33" s="17"/>
      <c r="BL33" s="99">
        <f>BG33*3</f>
        <v>0</v>
      </c>
      <c r="BM33" s="100"/>
      <c r="BN33" s="100"/>
      <c r="BO33" s="100"/>
      <c r="BP33" s="101"/>
      <c r="BQ33" s="386"/>
      <c r="BR33" s="102"/>
      <c r="BS33" s="103"/>
      <c r="BT33" s="101"/>
      <c r="BU33" s="101"/>
      <c r="BV33" s="101"/>
      <c r="BW33" s="106">
        <f>BL33</f>
        <v>0</v>
      </c>
      <c r="BX33" s="105">
        <f>BL33/2</f>
        <v>0</v>
      </c>
    </row>
    <row r="34" spans="2:76" s="1" customFormat="1" ht="30" hidden="1" customHeight="1" x14ac:dyDescent="0.25">
      <c r="B34" s="120"/>
      <c r="C34" s="872"/>
      <c r="D34" s="872"/>
      <c r="E34" s="872"/>
      <c r="F34" s="872"/>
      <c r="G34" s="117"/>
      <c r="H34" s="116"/>
      <c r="I34" s="117"/>
      <c r="J34" s="589"/>
      <c r="K34" s="121"/>
      <c r="L34" s="879"/>
      <c r="M34" s="446"/>
      <c r="N34" s="111"/>
      <c r="O34" s="17"/>
      <c r="P34" s="99"/>
      <c r="Q34" s="100"/>
      <c r="R34" s="100"/>
      <c r="S34" s="100"/>
      <c r="T34" s="101"/>
      <c r="U34" s="386"/>
      <c r="V34" s="102"/>
      <c r="W34" s="103"/>
      <c r="X34" s="101"/>
      <c r="Y34" s="101"/>
      <c r="Z34" s="101"/>
      <c r="AA34" s="106"/>
      <c r="AB34" s="105"/>
      <c r="AG34" s="111"/>
      <c r="AH34" s="2"/>
      <c r="AI34" s="446"/>
      <c r="AJ34" s="725"/>
      <c r="AK34" s="724"/>
      <c r="AL34" s="111"/>
      <c r="AM34" s="17"/>
      <c r="AN34" s="99"/>
      <c r="AO34" s="100"/>
      <c r="AP34" s="100"/>
      <c r="AQ34" s="100"/>
      <c r="AR34" s="101"/>
      <c r="AS34" s="386"/>
      <c r="AT34" s="102"/>
      <c r="AU34" s="103"/>
      <c r="AV34" s="101"/>
      <c r="AW34" s="101"/>
      <c r="AX34" s="101"/>
      <c r="AY34" s="106"/>
      <c r="AZ34" s="105"/>
      <c r="BE34" s="111"/>
      <c r="BF34" s="2"/>
      <c r="BG34" s="446"/>
      <c r="BH34" s="725"/>
      <c r="BI34" s="724">
        <f t="shared" si="3"/>
        <v>0</v>
      </c>
      <c r="BJ34" s="111">
        <f t="shared" si="4"/>
        <v>0</v>
      </c>
      <c r="BK34" s="17"/>
      <c r="BL34" s="99"/>
      <c r="BM34" s="100"/>
      <c r="BN34" s="100"/>
      <c r="BO34" s="100"/>
      <c r="BP34" s="101"/>
      <c r="BQ34" s="386"/>
      <c r="BR34" s="102"/>
      <c r="BS34" s="103"/>
      <c r="BT34" s="101"/>
      <c r="BU34" s="101"/>
      <c r="BV34" s="101"/>
      <c r="BW34" s="106"/>
      <c r="BX34" s="105"/>
    </row>
    <row r="35" spans="2:76" s="1" customFormat="1" ht="30" customHeight="1" x14ac:dyDescent="0.25">
      <c r="B35" s="120" t="s">
        <v>120</v>
      </c>
      <c r="C35" s="742" t="s">
        <v>104</v>
      </c>
      <c r="D35" s="1228" t="s">
        <v>121</v>
      </c>
      <c r="E35" s="1228"/>
      <c r="F35" s="1228"/>
      <c r="G35" s="1229"/>
      <c r="H35" s="1230" t="s">
        <v>122</v>
      </c>
      <c r="I35" s="1228"/>
      <c r="J35" s="1231"/>
      <c r="K35" s="121">
        <v>9010</v>
      </c>
      <c r="L35" s="885">
        <v>0</v>
      </c>
      <c r="M35" s="446">
        <f>L35</f>
        <v>0</v>
      </c>
      <c r="N35" s="111">
        <f>K35*M35</f>
        <v>0</v>
      </c>
      <c r="O35" s="17"/>
      <c r="P35" s="99">
        <f>2*M35</f>
        <v>0</v>
      </c>
      <c r="Q35" s="100"/>
      <c r="R35" s="100"/>
      <c r="S35" s="100"/>
      <c r="T35" s="101"/>
      <c r="U35" s="386"/>
      <c r="V35" s="102"/>
      <c r="W35" s="103"/>
      <c r="X35" s="101"/>
      <c r="Y35" s="101"/>
      <c r="Z35" s="101"/>
      <c r="AA35" s="106">
        <f t="shared" ref="AA35" si="5">P35</f>
        <v>0</v>
      </c>
      <c r="AB35" s="105">
        <f>P35/2</f>
        <v>0</v>
      </c>
      <c r="AG35" s="111">
        <v>9010</v>
      </c>
      <c r="AH35" s="688">
        <v>0</v>
      </c>
      <c r="AI35" s="446">
        <f>AH35</f>
        <v>0</v>
      </c>
      <c r="AJ35" s="725">
        <f>AG35*AI35</f>
        <v>0</v>
      </c>
      <c r="AK35" s="724" t="str">
        <f>IF(C35="1.1","02.3.68.1",IF(C35="1.2","02.3.68.2",IF(C35="1.5","02.3.68.5",IF(C35="3.1","02.3.61.1",))))</f>
        <v>02.3.68.2</v>
      </c>
      <c r="AL35" s="111">
        <f>AJ35-N35</f>
        <v>0</v>
      </c>
      <c r="AM35" s="17"/>
      <c r="AN35" s="99">
        <f>2*AI35</f>
        <v>0</v>
      </c>
      <c r="AO35" s="100"/>
      <c r="AP35" s="100"/>
      <c r="AQ35" s="100"/>
      <c r="AR35" s="101"/>
      <c r="AS35" s="386"/>
      <c r="AT35" s="102"/>
      <c r="AU35" s="103"/>
      <c r="AV35" s="101"/>
      <c r="AW35" s="101"/>
      <c r="AX35" s="101"/>
      <c r="AY35" s="106">
        <f t="shared" ref="AY35" si="6">AN35</f>
        <v>0</v>
      </c>
      <c r="AZ35" s="105">
        <f>AN35/2</f>
        <v>0</v>
      </c>
      <c r="BE35" s="111">
        <v>9010</v>
      </c>
      <c r="BF35" s="688">
        <v>0</v>
      </c>
      <c r="BG35" s="446">
        <f>BF35</f>
        <v>0</v>
      </c>
      <c r="BH35" s="725">
        <f>BE35*BG35</f>
        <v>0</v>
      </c>
      <c r="BI35" s="724" t="str">
        <f t="shared" si="3"/>
        <v>02.3.68.2</v>
      </c>
      <c r="BJ35" s="111">
        <f t="shared" si="4"/>
        <v>0</v>
      </c>
      <c r="BK35" s="17"/>
      <c r="BL35" s="99">
        <f>2*BG35</f>
        <v>0</v>
      </c>
      <c r="BM35" s="100"/>
      <c r="BN35" s="100"/>
      <c r="BO35" s="100"/>
      <c r="BP35" s="101"/>
      <c r="BQ35" s="386"/>
      <c r="BR35" s="102"/>
      <c r="BS35" s="103"/>
      <c r="BT35" s="101"/>
      <c r="BU35" s="101"/>
      <c r="BV35" s="101"/>
      <c r="BW35" s="106">
        <f t="shared" ref="BW35" si="7">BL35</f>
        <v>0</v>
      </c>
      <c r="BX35" s="105">
        <f>BL35/2</f>
        <v>0</v>
      </c>
    </row>
    <row r="36" spans="2:76" s="1" customFormat="1" ht="30" hidden="1" customHeight="1" x14ac:dyDescent="0.25">
      <c r="B36" s="120"/>
      <c r="C36" s="872"/>
      <c r="D36" s="872"/>
      <c r="E36" s="872"/>
      <c r="F36" s="872"/>
      <c r="G36" s="117"/>
      <c r="H36" s="116"/>
      <c r="I36" s="117"/>
      <c r="J36" s="589"/>
      <c r="K36" s="121"/>
      <c r="L36" s="879"/>
      <c r="M36" s="446"/>
      <c r="N36" s="111"/>
      <c r="O36" s="17"/>
      <c r="P36" s="99"/>
      <c r="Q36" s="100"/>
      <c r="R36" s="100"/>
      <c r="S36" s="100"/>
      <c r="T36" s="101"/>
      <c r="U36" s="386"/>
      <c r="V36" s="102"/>
      <c r="W36" s="103"/>
      <c r="X36" s="101"/>
      <c r="Y36" s="101"/>
      <c r="Z36" s="101"/>
      <c r="AA36" s="106"/>
      <c r="AB36" s="105"/>
      <c r="AG36" s="111"/>
      <c r="AH36" s="2"/>
      <c r="AI36" s="446"/>
      <c r="AJ36" s="725"/>
      <c r="AK36" s="724"/>
      <c r="AL36" s="111"/>
      <c r="AM36" s="17"/>
      <c r="AN36" s="99"/>
      <c r="AO36" s="100"/>
      <c r="AP36" s="100"/>
      <c r="AQ36" s="100"/>
      <c r="AR36" s="101"/>
      <c r="AS36" s="386"/>
      <c r="AT36" s="102"/>
      <c r="AU36" s="103"/>
      <c r="AV36" s="101"/>
      <c r="AW36" s="101"/>
      <c r="AX36" s="101"/>
      <c r="AY36" s="106"/>
      <c r="AZ36" s="105"/>
      <c r="BE36" s="111"/>
      <c r="BF36" s="2"/>
      <c r="BG36" s="446"/>
      <c r="BH36" s="725"/>
      <c r="BI36" s="724">
        <f t="shared" si="3"/>
        <v>0</v>
      </c>
      <c r="BJ36" s="111">
        <f t="shared" si="4"/>
        <v>0</v>
      </c>
      <c r="BK36" s="17"/>
      <c r="BL36" s="99"/>
      <c r="BM36" s="100"/>
      <c r="BN36" s="100"/>
      <c r="BO36" s="100"/>
      <c r="BP36" s="101"/>
      <c r="BQ36" s="386"/>
      <c r="BR36" s="102"/>
      <c r="BS36" s="103"/>
      <c r="BT36" s="101"/>
      <c r="BU36" s="101"/>
      <c r="BV36" s="101"/>
      <c r="BW36" s="106"/>
      <c r="BX36" s="105"/>
    </row>
    <row r="37" spans="2:76" s="1" customFormat="1" ht="45" customHeight="1" x14ac:dyDescent="0.25">
      <c r="B37" s="120" t="s">
        <v>123</v>
      </c>
      <c r="C37" s="742" t="s">
        <v>104</v>
      </c>
      <c r="D37" s="1228" t="s">
        <v>124</v>
      </c>
      <c r="E37" s="1228"/>
      <c r="F37" s="1228"/>
      <c r="G37" s="1229"/>
      <c r="H37" s="1230" t="s">
        <v>125</v>
      </c>
      <c r="I37" s="1228"/>
      <c r="J37" s="1231"/>
      <c r="K37" s="121">
        <v>8150</v>
      </c>
      <c r="L37" s="885">
        <v>0</v>
      </c>
      <c r="M37" s="446">
        <f>L37</f>
        <v>0</v>
      </c>
      <c r="N37" s="111">
        <f>K37*M37</f>
        <v>0</v>
      </c>
      <c r="O37" s="17"/>
      <c r="P37" s="99">
        <f>2*M37</f>
        <v>0</v>
      </c>
      <c r="Q37" s="100"/>
      <c r="R37" s="100"/>
      <c r="S37" s="100"/>
      <c r="T37" s="101"/>
      <c r="U37" s="386"/>
      <c r="V37" s="102"/>
      <c r="W37" s="103"/>
      <c r="X37" s="101"/>
      <c r="Y37" s="101"/>
      <c r="Z37" s="101"/>
      <c r="AA37" s="106">
        <f>P37</f>
        <v>0</v>
      </c>
      <c r="AB37" s="105">
        <f>AA37/2</f>
        <v>0</v>
      </c>
      <c r="AG37" s="111">
        <v>8150</v>
      </c>
      <c r="AH37" s="688">
        <v>0</v>
      </c>
      <c r="AI37" s="446">
        <f>AH37</f>
        <v>0</v>
      </c>
      <c r="AJ37" s="725">
        <f>AG37*AI37</f>
        <v>0</v>
      </c>
      <c r="AK37" s="724" t="str">
        <f>IF(C37="1.1","02.3.68.1",IF(C37="1.2","02.3.68.2",IF(C37="1.5","02.3.68.5",IF(C37="3.1","02.3.61.1",))))</f>
        <v>02.3.68.2</v>
      </c>
      <c r="AL37" s="111">
        <f>AJ37-N37</f>
        <v>0</v>
      </c>
      <c r="AM37" s="17"/>
      <c r="AN37" s="99">
        <f>2*AI37</f>
        <v>0</v>
      </c>
      <c r="AO37" s="100"/>
      <c r="AP37" s="100"/>
      <c r="AQ37" s="100"/>
      <c r="AR37" s="101"/>
      <c r="AS37" s="386"/>
      <c r="AT37" s="102"/>
      <c r="AU37" s="103"/>
      <c r="AV37" s="101"/>
      <c r="AW37" s="101"/>
      <c r="AX37" s="101"/>
      <c r="AY37" s="106">
        <f>AN37</f>
        <v>0</v>
      </c>
      <c r="AZ37" s="105">
        <f>AY37/2</f>
        <v>0</v>
      </c>
      <c r="BE37" s="111">
        <v>8150</v>
      </c>
      <c r="BF37" s="688">
        <v>0</v>
      </c>
      <c r="BG37" s="446">
        <f>BF37</f>
        <v>0</v>
      </c>
      <c r="BH37" s="725">
        <f>BE37*BG37</f>
        <v>0</v>
      </c>
      <c r="BI37" s="724" t="str">
        <f t="shared" si="3"/>
        <v>02.3.68.2</v>
      </c>
      <c r="BJ37" s="111">
        <f t="shared" si="4"/>
        <v>0</v>
      </c>
      <c r="BK37" s="17"/>
      <c r="BL37" s="99">
        <f>2*BG37</f>
        <v>0</v>
      </c>
      <c r="BM37" s="100"/>
      <c r="BN37" s="100"/>
      <c r="BO37" s="100"/>
      <c r="BP37" s="101"/>
      <c r="BQ37" s="386"/>
      <c r="BR37" s="102"/>
      <c r="BS37" s="103"/>
      <c r="BT37" s="101"/>
      <c r="BU37" s="101"/>
      <c r="BV37" s="101"/>
      <c r="BW37" s="106">
        <f>BL37</f>
        <v>0</v>
      </c>
      <c r="BX37" s="105">
        <f>BW37/2</f>
        <v>0</v>
      </c>
    </row>
    <row r="38" spans="2:76" s="1" customFormat="1" ht="30" hidden="1" customHeight="1" x14ac:dyDescent="0.25">
      <c r="B38" s="120"/>
      <c r="C38" s="872"/>
      <c r="D38" s="872"/>
      <c r="E38" s="872"/>
      <c r="F38" s="872"/>
      <c r="G38" s="117"/>
      <c r="H38" s="116"/>
      <c r="I38" s="117"/>
      <c r="J38" s="589"/>
      <c r="K38" s="121"/>
      <c r="L38" s="879"/>
      <c r="M38" s="446"/>
      <c r="N38" s="111"/>
      <c r="O38" s="17"/>
      <c r="P38" s="99"/>
      <c r="Q38" s="100"/>
      <c r="R38" s="100"/>
      <c r="S38" s="100"/>
      <c r="T38" s="101"/>
      <c r="U38" s="386"/>
      <c r="V38" s="102"/>
      <c r="W38" s="103"/>
      <c r="X38" s="101"/>
      <c r="Y38" s="101"/>
      <c r="Z38" s="101"/>
      <c r="AA38" s="106"/>
      <c r="AB38" s="105"/>
      <c r="AG38" s="111"/>
      <c r="AH38" s="2"/>
      <c r="AI38" s="446"/>
      <c r="AJ38" s="725"/>
      <c r="AK38" s="724"/>
      <c r="AL38" s="111"/>
      <c r="AM38" s="17"/>
      <c r="AN38" s="99"/>
      <c r="AO38" s="100"/>
      <c r="AP38" s="100"/>
      <c r="AQ38" s="100"/>
      <c r="AR38" s="101"/>
      <c r="AS38" s="386"/>
      <c r="AT38" s="102"/>
      <c r="AU38" s="103"/>
      <c r="AV38" s="101"/>
      <c r="AW38" s="101"/>
      <c r="AX38" s="101"/>
      <c r="AY38" s="106"/>
      <c r="AZ38" s="105"/>
      <c r="BE38" s="111"/>
      <c r="BF38" s="2"/>
      <c r="BG38" s="446"/>
      <c r="BH38" s="725"/>
      <c r="BI38" s="724">
        <f t="shared" si="3"/>
        <v>0</v>
      </c>
      <c r="BJ38" s="111">
        <f t="shared" si="4"/>
        <v>0</v>
      </c>
      <c r="BK38" s="17"/>
      <c r="BL38" s="99"/>
      <c r="BM38" s="100"/>
      <c r="BN38" s="100"/>
      <c r="BO38" s="100"/>
      <c r="BP38" s="101"/>
      <c r="BQ38" s="386"/>
      <c r="BR38" s="102"/>
      <c r="BS38" s="103"/>
      <c r="BT38" s="101"/>
      <c r="BU38" s="101"/>
      <c r="BV38" s="101"/>
      <c r="BW38" s="106"/>
      <c r="BX38" s="105"/>
    </row>
    <row r="39" spans="2:76" s="1" customFormat="1" ht="46.5" customHeight="1" x14ac:dyDescent="0.25">
      <c r="B39" s="120" t="s">
        <v>126</v>
      </c>
      <c r="C39" s="742" t="s">
        <v>104</v>
      </c>
      <c r="D39" s="1228" t="s">
        <v>127</v>
      </c>
      <c r="E39" s="1228"/>
      <c r="F39" s="1228"/>
      <c r="G39" s="1229"/>
      <c r="H39" s="1230" t="s">
        <v>128</v>
      </c>
      <c r="I39" s="1228"/>
      <c r="J39" s="1231"/>
      <c r="K39" s="121">
        <v>28185</v>
      </c>
      <c r="L39" s="885">
        <v>0</v>
      </c>
      <c r="M39" s="446">
        <f>L39</f>
        <v>0</v>
      </c>
      <c r="N39" s="111">
        <f>K39*M39</f>
        <v>0</v>
      </c>
      <c r="O39" s="17"/>
      <c r="P39" s="99">
        <f>2*M39</f>
        <v>0</v>
      </c>
      <c r="Q39" s="100"/>
      <c r="R39" s="100"/>
      <c r="S39" s="100"/>
      <c r="T39" s="101"/>
      <c r="U39" s="386"/>
      <c r="V39" s="102"/>
      <c r="W39" s="103"/>
      <c r="X39" s="101"/>
      <c r="Y39" s="101"/>
      <c r="Z39" s="101"/>
      <c r="AA39" s="106">
        <f>P39</f>
        <v>0</v>
      </c>
      <c r="AB39" s="105">
        <f t="shared" ref="AB39" si="8">AA39</f>
        <v>0</v>
      </c>
      <c r="AG39" s="111">
        <v>28185</v>
      </c>
      <c r="AH39" s="688">
        <v>0</v>
      </c>
      <c r="AI39" s="446">
        <f>AH39</f>
        <v>0</v>
      </c>
      <c r="AJ39" s="725">
        <f>AG39*AI39</f>
        <v>0</v>
      </c>
      <c r="AK39" s="724" t="str">
        <f>IF(C39="1.1","02.3.68.1",IF(C39="1.2","02.3.68.2",IF(C39="1.5","02.3.68.5",IF(C39="3.1","02.3.61.1",))))</f>
        <v>02.3.68.2</v>
      </c>
      <c r="AL39" s="111">
        <f>AJ39-N39</f>
        <v>0</v>
      </c>
      <c r="AM39" s="17"/>
      <c r="AN39" s="99">
        <f>2*AI39</f>
        <v>0</v>
      </c>
      <c r="AO39" s="100"/>
      <c r="AP39" s="100"/>
      <c r="AQ39" s="100"/>
      <c r="AR39" s="101"/>
      <c r="AS39" s="386"/>
      <c r="AT39" s="102"/>
      <c r="AU39" s="103"/>
      <c r="AV39" s="101"/>
      <c r="AW39" s="101"/>
      <c r="AX39" s="101"/>
      <c r="AY39" s="106">
        <f>AN39</f>
        <v>0</v>
      </c>
      <c r="AZ39" s="105">
        <f t="shared" ref="AZ39" si="9">AY39</f>
        <v>0</v>
      </c>
      <c r="BE39" s="111">
        <v>28185</v>
      </c>
      <c r="BF39" s="688">
        <v>0</v>
      </c>
      <c r="BG39" s="446">
        <f>BF39</f>
        <v>0</v>
      </c>
      <c r="BH39" s="725">
        <f>BE39*BG39</f>
        <v>0</v>
      </c>
      <c r="BI39" s="724" t="str">
        <f t="shared" si="3"/>
        <v>02.3.68.2</v>
      </c>
      <c r="BJ39" s="111">
        <f t="shared" si="4"/>
        <v>0</v>
      </c>
      <c r="BK39" s="17"/>
      <c r="BL39" s="99">
        <f>2*BG39</f>
        <v>0</v>
      </c>
      <c r="BM39" s="100"/>
      <c r="BN39" s="100"/>
      <c r="BO39" s="100"/>
      <c r="BP39" s="101"/>
      <c r="BQ39" s="386"/>
      <c r="BR39" s="102"/>
      <c r="BS39" s="103"/>
      <c r="BT39" s="101"/>
      <c r="BU39" s="101"/>
      <c r="BV39" s="101"/>
      <c r="BW39" s="106">
        <f>BL39</f>
        <v>0</v>
      </c>
      <c r="BX39" s="105">
        <f t="shared" ref="BX39" si="10">BW39</f>
        <v>0</v>
      </c>
    </row>
    <row r="40" spans="2:76" s="1" customFormat="1" ht="30" hidden="1" customHeight="1" x14ac:dyDescent="0.25">
      <c r="B40" s="120"/>
      <c r="C40" s="872"/>
      <c r="D40" s="872"/>
      <c r="E40" s="872"/>
      <c r="F40" s="872"/>
      <c r="G40" s="117"/>
      <c r="H40" s="116"/>
      <c r="I40" s="117"/>
      <c r="J40" s="589"/>
      <c r="K40" s="121"/>
      <c r="L40" s="879"/>
      <c r="M40" s="446"/>
      <c r="N40" s="111"/>
      <c r="O40" s="17"/>
      <c r="P40" s="99"/>
      <c r="Q40" s="100"/>
      <c r="R40" s="100"/>
      <c r="S40" s="100"/>
      <c r="T40" s="101"/>
      <c r="U40" s="386"/>
      <c r="V40" s="102"/>
      <c r="W40" s="103"/>
      <c r="X40" s="101"/>
      <c r="Y40" s="101"/>
      <c r="Z40" s="101"/>
      <c r="AA40" s="106"/>
      <c r="AB40" s="105"/>
      <c r="AG40" s="111"/>
      <c r="AH40" s="2"/>
      <c r="AI40" s="446"/>
      <c r="AJ40" s="725"/>
      <c r="AK40" s="724"/>
      <c r="AL40" s="111"/>
      <c r="AM40" s="17"/>
      <c r="AN40" s="99"/>
      <c r="AO40" s="100"/>
      <c r="AP40" s="100"/>
      <c r="AQ40" s="100"/>
      <c r="AR40" s="101"/>
      <c r="AS40" s="386"/>
      <c r="AT40" s="102"/>
      <c r="AU40" s="103"/>
      <c r="AV40" s="101"/>
      <c r="AW40" s="101"/>
      <c r="AX40" s="101"/>
      <c r="AY40" s="106"/>
      <c r="AZ40" s="105"/>
      <c r="BE40" s="111"/>
      <c r="BF40" s="2"/>
      <c r="BG40" s="446"/>
      <c r="BH40" s="725"/>
      <c r="BI40" s="724">
        <f t="shared" si="3"/>
        <v>0</v>
      </c>
      <c r="BJ40" s="111">
        <f t="shared" si="4"/>
        <v>0</v>
      </c>
      <c r="BK40" s="17"/>
      <c r="BL40" s="99"/>
      <c r="BM40" s="100"/>
      <c r="BN40" s="100"/>
      <c r="BO40" s="100"/>
      <c r="BP40" s="101"/>
      <c r="BQ40" s="386"/>
      <c r="BR40" s="102"/>
      <c r="BS40" s="103"/>
      <c r="BT40" s="101"/>
      <c r="BU40" s="101"/>
      <c r="BV40" s="101"/>
      <c r="BW40" s="106"/>
      <c r="BX40" s="105"/>
    </row>
    <row r="41" spans="2:76" s="1" customFormat="1" ht="42" customHeight="1" x14ac:dyDescent="0.25">
      <c r="B41" s="120" t="s">
        <v>129</v>
      </c>
      <c r="C41" s="742" t="s">
        <v>104</v>
      </c>
      <c r="D41" s="1228" t="s">
        <v>130</v>
      </c>
      <c r="E41" s="1228"/>
      <c r="F41" s="1228"/>
      <c r="G41" s="1229"/>
      <c r="H41" s="1230" t="s">
        <v>78</v>
      </c>
      <c r="I41" s="1228"/>
      <c r="J41" s="1231"/>
      <c r="K41" s="121">
        <v>5637</v>
      </c>
      <c r="L41" s="885">
        <v>0</v>
      </c>
      <c r="M41" s="446">
        <f>L41</f>
        <v>0</v>
      </c>
      <c r="N41" s="111">
        <f>K41*M41</f>
        <v>0</v>
      </c>
      <c r="O41" s="17"/>
      <c r="P41" s="99">
        <f>2*M41</f>
        <v>0</v>
      </c>
      <c r="Q41" s="100"/>
      <c r="R41" s="100"/>
      <c r="S41" s="100"/>
      <c r="T41" s="101"/>
      <c r="U41" s="386"/>
      <c r="V41" s="102"/>
      <c r="W41" s="103"/>
      <c r="X41" s="101"/>
      <c r="Y41" s="101"/>
      <c r="Z41" s="101"/>
      <c r="AA41" s="106">
        <f>P41/2</f>
        <v>0</v>
      </c>
      <c r="AB41" s="105">
        <f>P41/4</f>
        <v>0</v>
      </c>
      <c r="AG41" s="111">
        <v>5637</v>
      </c>
      <c r="AH41" s="688">
        <v>0</v>
      </c>
      <c r="AI41" s="446">
        <f>AH41</f>
        <v>0</v>
      </c>
      <c r="AJ41" s="725">
        <f>AG41*AI41</f>
        <v>0</v>
      </c>
      <c r="AK41" s="724" t="str">
        <f>IF(C41="1.1","02.3.68.1",IF(C41="1.2","02.3.68.2",IF(C41="1.5","02.3.68.5",IF(C41="3.1","02.3.61.1",))))</f>
        <v>02.3.68.2</v>
      </c>
      <c r="AL41" s="111">
        <f>AJ41-N41</f>
        <v>0</v>
      </c>
      <c r="AM41" s="17"/>
      <c r="AN41" s="99">
        <f>2*AI41</f>
        <v>0</v>
      </c>
      <c r="AO41" s="100"/>
      <c r="AP41" s="100"/>
      <c r="AQ41" s="100"/>
      <c r="AR41" s="101"/>
      <c r="AS41" s="386"/>
      <c r="AT41" s="102"/>
      <c r="AU41" s="103"/>
      <c r="AV41" s="101"/>
      <c r="AW41" s="101"/>
      <c r="AX41" s="101"/>
      <c r="AY41" s="106">
        <f>AN41/2</f>
        <v>0</v>
      </c>
      <c r="AZ41" s="105">
        <f>AN41/4</f>
        <v>0</v>
      </c>
      <c r="BE41" s="111">
        <v>5637</v>
      </c>
      <c r="BF41" s="688">
        <v>0</v>
      </c>
      <c r="BG41" s="446">
        <f>BF41</f>
        <v>0</v>
      </c>
      <c r="BH41" s="725">
        <f>BE41*BG41</f>
        <v>0</v>
      </c>
      <c r="BI41" s="724" t="str">
        <f t="shared" si="3"/>
        <v>02.3.68.2</v>
      </c>
      <c r="BJ41" s="111">
        <f t="shared" si="4"/>
        <v>0</v>
      </c>
      <c r="BK41" s="17"/>
      <c r="BL41" s="99">
        <f>2*BG41</f>
        <v>0</v>
      </c>
      <c r="BM41" s="100"/>
      <c r="BN41" s="100"/>
      <c r="BO41" s="100"/>
      <c r="BP41" s="101"/>
      <c r="BQ41" s="386"/>
      <c r="BR41" s="102"/>
      <c r="BS41" s="103"/>
      <c r="BT41" s="101"/>
      <c r="BU41" s="101"/>
      <c r="BV41" s="101"/>
      <c r="BW41" s="106">
        <f>BL41/2</f>
        <v>0</v>
      </c>
      <c r="BX41" s="105">
        <f>BL41/4</f>
        <v>0</v>
      </c>
    </row>
    <row r="42" spans="2:76" s="1" customFormat="1" ht="30" hidden="1" customHeight="1" x14ac:dyDescent="0.25">
      <c r="B42" s="120"/>
      <c r="C42" s="872"/>
      <c r="D42" s="872"/>
      <c r="E42" s="872"/>
      <c r="F42" s="872"/>
      <c r="G42" s="117"/>
      <c r="H42" s="116"/>
      <c r="I42" s="117"/>
      <c r="J42" s="589"/>
      <c r="K42" s="121"/>
      <c r="L42" s="879"/>
      <c r="M42" s="446"/>
      <c r="N42" s="111"/>
      <c r="O42" s="17"/>
      <c r="P42" s="99"/>
      <c r="Q42" s="100"/>
      <c r="R42" s="100"/>
      <c r="S42" s="100"/>
      <c r="T42" s="101"/>
      <c r="U42" s="386"/>
      <c r="V42" s="102"/>
      <c r="W42" s="103"/>
      <c r="X42" s="101"/>
      <c r="Y42" s="101"/>
      <c r="Z42" s="101"/>
      <c r="AA42" s="106"/>
      <c r="AB42" s="105"/>
      <c r="AG42" s="111"/>
      <c r="AH42" s="2"/>
      <c r="AI42" s="446"/>
      <c r="AJ42" s="725"/>
      <c r="AK42" s="724"/>
      <c r="AL42" s="111"/>
      <c r="AM42" s="17"/>
      <c r="AN42" s="99"/>
      <c r="AO42" s="100"/>
      <c r="AP42" s="100"/>
      <c r="AQ42" s="100"/>
      <c r="AR42" s="101"/>
      <c r="AS42" s="386"/>
      <c r="AT42" s="102"/>
      <c r="AU42" s="103"/>
      <c r="AV42" s="101"/>
      <c r="AW42" s="101"/>
      <c r="AX42" s="101"/>
      <c r="AY42" s="106"/>
      <c r="AZ42" s="105"/>
      <c r="BE42" s="111"/>
      <c r="BF42" s="2"/>
      <c r="BG42" s="446"/>
      <c r="BH42" s="725"/>
      <c r="BI42" s="724">
        <f t="shared" si="3"/>
        <v>0</v>
      </c>
      <c r="BJ42" s="111">
        <f t="shared" si="4"/>
        <v>0</v>
      </c>
      <c r="BK42" s="17"/>
      <c r="BL42" s="99"/>
      <c r="BM42" s="100"/>
      <c r="BN42" s="100"/>
      <c r="BO42" s="100"/>
      <c r="BP42" s="101"/>
      <c r="BQ42" s="386"/>
      <c r="BR42" s="102"/>
      <c r="BS42" s="103"/>
      <c r="BT42" s="101"/>
      <c r="BU42" s="101"/>
      <c r="BV42" s="101"/>
      <c r="BW42" s="106"/>
      <c r="BX42" s="105"/>
    </row>
    <row r="43" spans="2:76" s="1" customFormat="1" ht="30" customHeight="1" x14ac:dyDescent="0.25">
      <c r="B43" s="120" t="s">
        <v>131</v>
      </c>
      <c r="C43" s="742" t="s">
        <v>104</v>
      </c>
      <c r="D43" s="1228" t="s">
        <v>132</v>
      </c>
      <c r="E43" s="1228"/>
      <c r="F43" s="1228"/>
      <c r="G43" s="1229"/>
      <c r="H43" s="1230" t="s">
        <v>133</v>
      </c>
      <c r="I43" s="1228"/>
      <c r="J43" s="1231"/>
      <c r="K43" s="121">
        <v>31191</v>
      </c>
      <c r="L43" s="885">
        <v>0</v>
      </c>
      <c r="M43" s="446">
        <f>L43</f>
        <v>0</v>
      </c>
      <c r="N43" s="111">
        <f>K43*M43</f>
        <v>0</v>
      </c>
      <c r="O43" s="17"/>
      <c r="P43" s="99"/>
      <c r="Q43" s="100"/>
      <c r="R43" s="408">
        <f>M43</f>
        <v>0</v>
      </c>
      <c r="S43" s="100"/>
      <c r="T43" s="101"/>
      <c r="U43" s="386"/>
      <c r="V43" s="102"/>
      <c r="W43" s="103">
        <f>IF($M43&lt;&gt;0,"X",0)</f>
        <v>0</v>
      </c>
      <c r="X43" s="101">
        <f>IF($M43&lt;&gt;0,"XXX",0)</f>
        <v>0</v>
      </c>
      <c r="Y43" s="101">
        <f>IF($M43&lt;&gt;0,"XXX",0)</f>
        <v>0</v>
      </c>
      <c r="Z43" s="101">
        <f>IF($M43&lt;&gt;0,"XXX",0)</f>
        <v>0</v>
      </c>
      <c r="AA43" s="106"/>
      <c r="AB43" s="105"/>
      <c r="AG43" s="111">
        <v>31191</v>
      </c>
      <c r="AH43" s="688">
        <v>0</v>
      </c>
      <c r="AI43" s="446">
        <f>AH43</f>
        <v>0</v>
      </c>
      <c r="AJ43" s="725">
        <f>AG43*AI43</f>
        <v>0</v>
      </c>
      <c r="AK43" s="724" t="str">
        <f>IF(C43="1.1","02.3.68.1",IF(C43="1.2","02.3.68.2",IF(C43="1.5","02.3.68.5",IF(C43="3.1","02.3.61.1",))))</f>
        <v>02.3.68.2</v>
      </c>
      <c r="AL43" s="111">
        <f>AJ43-N43</f>
        <v>0</v>
      </c>
      <c r="AM43" s="17"/>
      <c r="AN43" s="99"/>
      <c r="AO43" s="100"/>
      <c r="AP43" s="408">
        <f>AI43</f>
        <v>0</v>
      </c>
      <c r="AQ43" s="100"/>
      <c r="AR43" s="101"/>
      <c r="AS43" s="386"/>
      <c r="AT43" s="102"/>
      <c r="AU43" s="103">
        <f>IF(AI43&lt;&gt;0,"X",0)</f>
        <v>0</v>
      </c>
      <c r="AV43" s="101">
        <f>IF(AI43&lt;&gt;0,"XXX",0)</f>
        <v>0</v>
      </c>
      <c r="AW43" s="101">
        <f>IF(AI43&lt;&gt;0,"XXX",0)</f>
        <v>0</v>
      </c>
      <c r="AX43" s="101">
        <f>IF(AI43&lt;&gt;0,"XXX",0)</f>
        <v>0</v>
      </c>
      <c r="AY43" s="106"/>
      <c r="AZ43" s="105"/>
      <c r="BE43" s="111">
        <v>31191</v>
      </c>
      <c r="BF43" s="688">
        <v>0</v>
      </c>
      <c r="BG43" s="446">
        <f>BF43</f>
        <v>0</v>
      </c>
      <c r="BH43" s="725">
        <f>BE43*BG43</f>
        <v>0</v>
      </c>
      <c r="BI43" s="724" t="str">
        <f t="shared" si="3"/>
        <v>02.3.68.2</v>
      </c>
      <c r="BJ43" s="111">
        <f t="shared" si="4"/>
        <v>0</v>
      </c>
      <c r="BK43" s="17"/>
      <c r="BL43" s="99"/>
      <c r="BM43" s="100"/>
      <c r="BN43" s="408">
        <f>BG43</f>
        <v>0</v>
      </c>
      <c r="BO43" s="100"/>
      <c r="BP43" s="101"/>
      <c r="BQ43" s="386"/>
      <c r="BR43" s="102"/>
      <c r="BS43" s="103">
        <f>IF(BG43&lt;&gt;0,"X",0)</f>
        <v>0</v>
      </c>
      <c r="BT43" s="101">
        <f>IF(BG43&lt;&gt;0,"XXX",0)</f>
        <v>0</v>
      </c>
      <c r="BU43" s="101">
        <f>IF(BG43&lt;&gt;0,"XXX",0)</f>
        <v>0</v>
      </c>
      <c r="BV43" s="101">
        <f>IF(BG43&lt;&gt;0,"XXX",0)</f>
        <v>0</v>
      </c>
      <c r="BW43" s="106"/>
      <c r="BX43" s="105"/>
    </row>
    <row r="44" spans="2:76" s="1" customFormat="1" ht="30" hidden="1" customHeight="1" x14ac:dyDescent="0.25">
      <c r="B44" s="120"/>
      <c r="C44" s="872"/>
      <c r="D44" s="872"/>
      <c r="E44" s="872"/>
      <c r="F44" s="872"/>
      <c r="G44" s="122"/>
      <c r="H44" s="116"/>
      <c r="I44" s="117"/>
      <c r="J44" s="577"/>
      <c r="K44" s="121"/>
      <c r="L44" s="879"/>
      <c r="M44" s="446"/>
      <c r="N44" s="111"/>
      <c r="O44" s="17"/>
      <c r="P44" s="99"/>
      <c r="Q44" s="100"/>
      <c r="R44" s="100"/>
      <c r="S44" s="100"/>
      <c r="T44" s="101"/>
      <c r="U44" s="386"/>
      <c r="V44" s="102"/>
      <c r="W44" s="103"/>
      <c r="X44" s="101"/>
      <c r="Y44" s="101"/>
      <c r="Z44" s="101"/>
      <c r="AA44" s="106"/>
      <c r="AB44" s="105"/>
      <c r="AG44" s="111"/>
      <c r="AH44" s="2"/>
      <c r="AI44" s="446"/>
      <c r="AJ44" s="725"/>
      <c r="AK44" s="724"/>
      <c r="AL44" s="111"/>
      <c r="AM44" s="17"/>
      <c r="AN44" s="99"/>
      <c r="AO44" s="100"/>
      <c r="AP44" s="100"/>
      <c r="AQ44" s="100"/>
      <c r="AR44" s="101"/>
      <c r="AS44" s="386"/>
      <c r="AT44" s="102"/>
      <c r="AU44" s="103"/>
      <c r="AV44" s="101"/>
      <c r="AW44" s="101"/>
      <c r="AX44" s="101"/>
      <c r="AY44" s="106"/>
      <c r="AZ44" s="105"/>
      <c r="BE44" s="111"/>
      <c r="BF44" s="2"/>
      <c r="BG44" s="446"/>
      <c r="BH44" s="725"/>
      <c r="BI44" s="724">
        <f t="shared" si="3"/>
        <v>0</v>
      </c>
      <c r="BJ44" s="111">
        <f t="shared" si="4"/>
        <v>0</v>
      </c>
      <c r="BK44" s="17"/>
      <c r="BL44" s="99"/>
      <c r="BM44" s="100"/>
      <c r="BN44" s="100"/>
      <c r="BO44" s="100"/>
      <c r="BP44" s="101"/>
      <c r="BQ44" s="386"/>
      <c r="BR44" s="102"/>
      <c r="BS44" s="103"/>
      <c r="BT44" s="101"/>
      <c r="BU44" s="101"/>
      <c r="BV44" s="101"/>
      <c r="BW44" s="106"/>
      <c r="BX44" s="105"/>
    </row>
    <row r="45" spans="2:76" s="1" customFormat="1" ht="30" customHeight="1" x14ac:dyDescent="0.25">
      <c r="B45" s="120" t="s">
        <v>134</v>
      </c>
      <c r="C45" s="743" t="s">
        <v>83</v>
      </c>
      <c r="D45" s="1235" t="s">
        <v>135</v>
      </c>
      <c r="E45" s="1235"/>
      <c r="F45" s="1235"/>
      <c r="G45" s="1236"/>
      <c r="H45" s="1230" t="s">
        <v>81</v>
      </c>
      <c r="I45" s="1228"/>
      <c r="J45" s="1231"/>
      <c r="K45" s="121">
        <v>11030</v>
      </c>
      <c r="L45" s="885">
        <v>0</v>
      </c>
      <c r="M45" s="601">
        <f>L45</f>
        <v>0</v>
      </c>
      <c r="N45" s="111">
        <f>K45*M45</f>
        <v>0</v>
      </c>
      <c r="O45" s="17"/>
      <c r="P45" s="99">
        <f>M45</f>
        <v>0</v>
      </c>
      <c r="Q45" s="100"/>
      <c r="R45" s="100"/>
      <c r="S45" s="100"/>
      <c r="T45" s="101"/>
      <c r="U45" s="386"/>
      <c r="V45" s="102"/>
      <c r="W45" s="103"/>
      <c r="X45" s="101"/>
      <c r="Y45" s="101"/>
      <c r="Z45" s="101"/>
      <c r="AA45" s="106">
        <f t="shared" ref="AA45" si="11">P45</f>
        <v>0</v>
      </c>
      <c r="AB45" s="105">
        <f>P45</f>
        <v>0</v>
      </c>
      <c r="AG45" s="111">
        <v>11030</v>
      </c>
      <c r="AH45" s="688">
        <v>0</v>
      </c>
      <c r="AI45" s="601">
        <f>AH45</f>
        <v>0</v>
      </c>
      <c r="AJ45" s="725">
        <f>AG45*AI45</f>
        <v>0</v>
      </c>
      <c r="AK45" s="724" t="str">
        <f>IF(C45="1.1","02.3.68.1",IF(C45="1.2","02.3.68.2",IF(C45="1.5","02.3.68.5",IF(C45="3.1","02.3.61.1",))))</f>
        <v>02.3.68.5</v>
      </c>
      <c r="AL45" s="111">
        <f>AJ45-N45</f>
        <v>0</v>
      </c>
      <c r="AM45" s="17"/>
      <c r="AN45" s="99">
        <f>AI45</f>
        <v>0</v>
      </c>
      <c r="AO45" s="100"/>
      <c r="AP45" s="100"/>
      <c r="AQ45" s="100"/>
      <c r="AR45" s="101"/>
      <c r="AS45" s="386"/>
      <c r="AT45" s="102"/>
      <c r="AU45" s="103"/>
      <c r="AV45" s="101"/>
      <c r="AW45" s="101"/>
      <c r="AX45" s="101"/>
      <c r="AY45" s="106">
        <f t="shared" ref="AY45" si="12">AN45</f>
        <v>0</v>
      </c>
      <c r="AZ45" s="105">
        <f>AN45</f>
        <v>0</v>
      </c>
      <c r="BE45" s="111">
        <v>11030</v>
      </c>
      <c r="BF45" s="688">
        <v>0</v>
      </c>
      <c r="BG45" s="601">
        <f>BF45</f>
        <v>0</v>
      </c>
      <c r="BH45" s="725">
        <f>BE45*BG45</f>
        <v>0</v>
      </c>
      <c r="BI45" s="724" t="str">
        <f t="shared" si="3"/>
        <v>02.3.68.5</v>
      </c>
      <c r="BJ45" s="111">
        <f t="shared" si="4"/>
        <v>0</v>
      </c>
      <c r="BK45" s="17"/>
      <c r="BL45" s="99">
        <f>BG45</f>
        <v>0</v>
      </c>
      <c r="BM45" s="100"/>
      <c r="BN45" s="100"/>
      <c r="BO45" s="100"/>
      <c r="BP45" s="101"/>
      <c r="BQ45" s="386"/>
      <c r="BR45" s="102"/>
      <c r="BS45" s="103"/>
      <c r="BT45" s="101"/>
      <c r="BU45" s="101"/>
      <c r="BV45" s="101"/>
      <c r="BW45" s="106">
        <f t="shared" ref="BW45" si="13">BL45</f>
        <v>0</v>
      </c>
      <c r="BX45" s="105">
        <f>BL45</f>
        <v>0</v>
      </c>
    </row>
    <row r="46" spans="2:76" s="1" customFormat="1" ht="30" hidden="1" customHeight="1" x14ac:dyDescent="0.25">
      <c r="B46" s="120"/>
      <c r="C46" s="872"/>
      <c r="D46" s="872"/>
      <c r="E46" s="872"/>
      <c r="F46" s="872"/>
      <c r="G46" s="122"/>
      <c r="H46" s="116"/>
      <c r="I46" s="117"/>
      <c r="J46" s="577"/>
      <c r="K46" s="121"/>
      <c r="L46" s="879"/>
      <c r="M46" s="446"/>
      <c r="N46" s="111"/>
      <c r="O46" s="17"/>
      <c r="P46" s="99"/>
      <c r="Q46" s="100"/>
      <c r="R46" s="100"/>
      <c r="S46" s="100"/>
      <c r="T46" s="101"/>
      <c r="U46" s="386"/>
      <c r="V46" s="102"/>
      <c r="W46" s="103"/>
      <c r="X46" s="101"/>
      <c r="Y46" s="101"/>
      <c r="Z46" s="101"/>
      <c r="AA46" s="106"/>
      <c r="AB46" s="105"/>
      <c r="AG46" s="111"/>
      <c r="AH46" s="2"/>
      <c r="AI46" s="446"/>
      <c r="AJ46" s="725"/>
      <c r="AK46" s="724"/>
      <c r="AL46" s="111"/>
      <c r="AM46" s="17"/>
      <c r="AN46" s="99"/>
      <c r="AO46" s="100"/>
      <c r="AP46" s="100"/>
      <c r="AQ46" s="100"/>
      <c r="AR46" s="101"/>
      <c r="AS46" s="386"/>
      <c r="AT46" s="102"/>
      <c r="AU46" s="103"/>
      <c r="AV46" s="101"/>
      <c r="AW46" s="101"/>
      <c r="AX46" s="101"/>
      <c r="AY46" s="106"/>
      <c r="AZ46" s="105"/>
      <c r="BE46" s="111"/>
      <c r="BF46" s="2"/>
      <c r="BG46" s="446"/>
      <c r="BH46" s="725"/>
      <c r="BI46" s="724">
        <f t="shared" si="3"/>
        <v>0</v>
      </c>
      <c r="BJ46" s="111">
        <f t="shared" si="4"/>
        <v>0</v>
      </c>
      <c r="BK46" s="17"/>
      <c r="BL46" s="99"/>
      <c r="BM46" s="100"/>
      <c r="BN46" s="100"/>
      <c r="BO46" s="100"/>
      <c r="BP46" s="101"/>
      <c r="BQ46" s="386"/>
      <c r="BR46" s="102"/>
      <c r="BS46" s="103"/>
      <c r="BT46" s="101"/>
      <c r="BU46" s="101"/>
      <c r="BV46" s="101"/>
      <c r="BW46" s="106"/>
      <c r="BX46" s="105"/>
    </row>
    <row r="47" spans="2:76" s="1" customFormat="1" ht="30" customHeight="1" x14ac:dyDescent="0.25">
      <c r="B47" s="120" t="s">
        <v>136</v>
      </c>
      <c r="C47" s="743" t="s">
        <v>83</v>
      </c>
      <c r="D47" s="1235" t="s">
        <v>137</v>
      </c>
      <c r="E47" s="1235"/>
      <c r="F47" s="1235"/>
      <c r="G47" s="1236"/>
      <c r="H47" s="1230" t="s">
        <v>138</v>
      </c>
      <c r="I47" s="1228"/>
      <c r="J47" s="1231"/>
      <c r="K47" s="121">
        <v>27575</v>
      </c>
      <c r="L47" s="885">
        <v>0</v>
      </c>
      <c r="M47" s="446">
        <f>L47</f>
        <v>0</v>
      </c>
      <c r="N47" s="111">
        <f>K47*M47</f>
        <v>0</v>
      </c>
      <c r="O47" s="17"/>
      <c r="P47" s="99"/>
      <c r="Q47" s="106"/>
      <c r="R47" s="408">
        <f>M47</f>
        <v>0</v>
      </c>
      <c r="S47" s="106"/>
      <c r="T47" s="101"/>
      <c r="U47" s="386"/>
      <c r="V47" s="102"/>
      <c r="W47" s="103">
        <f>IF($M47&lt;&gt;0,"X",0)</f>
        <v>0</v>
      </c>
      <c r="X47" s="101">
        <f>IF($M47&lt;&gt;0,"XXX",0)</f>
        <v>0</v>
      </c>
      <c r="Y47" s="101">
        <f>IF($M47&lt;&gt;0,"XXX",0)</f>
        <v>0</v>
      </c>
      <c r="Z47" s="101">
        <f>IF($M47&lt;&gt;0,"XXX",0)</f>
        <v>0</v>
      </c>
      <c r="AA47" s="106"/>
      <c r="AB47" s="105"/>
      <c r="AG47" s="111">
        <v>27575</v>
      </c>
      <c r="AH47" s="688">
        <v>0</v>
      </c>
      <c r="AI47" s="446">
        <f>AH47</f>
        <v>0</v>
      </c>
      <c r="AJ47" s="725">
        <f>AG47*AI47</f>
        <v>0</v>
      </c>
      <c r="AK47" s="724" t="str">
        <f>IF(C47="1.1","02.3.68.1",IF(C47="1.2","02.3.68.2",IF(C47="1.5","02.3.68.5",IF(C47="3.1","02.3.61.1",))))</f>
        <v>02.3.68.5</v>
      </c>
      <c r="AL47" s="111">
        <f>AJ47-N47</f>
        <v>0</v>
      </c>
      <c r="AM47" s="17"/>
      <c r="AN47" s="99"/>
      <c r="AO47" s="106"/>
      <c r="AP47" s="408">
        <f>AI47</f>
        <v>0</v>
      </c>
      <c r="AQ47" s="106"/>
      <c r="AR47" s="101"/>
      <c r="AS47" s="386"/>
      <c r="AT47" s="102"/>
      <c r="AU47" s="103">
        <f>IF(AI47&lt;&gt;0,"X",0)</f>
        <v>0</v>
      </c>
      <c r="AV47" s="101">
        <f>IF(AI47&lt;&gt;0,"XXX",0)</f>
        <v>0</v>
      </c>
      <c r="AW47" s="101">
        <f>IF(AI47&lt;&gt;0,"XXX",0)</f>
        <v>0</v>
      </c>
      <c r="AX47" s="101">
        <f>IF(AI47&lt;&gt;0,"XXX",0)</f>
        <v>0</v>
      </c>
      <c r="AY47" s="106"/>
      <c r="AZ47" s="105"/>
      <c r="BE47" s="111">
        <v>27575</v>
      </c>
      <c r="BF47" s="688">
        <v>0</v>
      </c>
      <c r="BG47" s="446">
        <f>BF47</f>
        <v>0</v>
      </c>
      <c r="BH47" s="725">
        <f>BE47*BG47</f>
        <v>0</v>
      </c>
      <c r="BI47" s="724" t="str">
        <f t="shared" si="3"/>
        <v>02.3.68.5</v>
      </c>
      <c r="BJ47" s="111">
        <f t="shared" si="4"/>
        <v>0</v>
      </c>
      <c r="BK47" s="17"/>
      <c r="BL47" s="99"/>
      <c r="BM47" s="106"/>
      <c r="BN47" s="408">
        <f>BG47</f>
        <v>0</v>
      </c>
      <c r="BO47" s="106"/>
      <c r="BP47" s="101"/>
      <c r="BQ47" s="386"/>
      <c r="BR47" s="102"/>
      <c r="BS47" s="103">
        <f>IF(BG47&lt;&gt;0,"X",0)</f>
        <v>0</v>
      </c>
      <c r="BT47" s="101">
        <f>IF(BG47&lt;&gt;0,"XXX",0)</f>
        <v>0</v>
      </c>
      <c r="BU47" s="101">
        <f>IF(BG47&lt;&gt;0,"XXX",0)</f>
        <v>0</v>
      </c>
      <c r="BV47" s="101">
        <f>IF(BG47&lt;&gt;0,"XXX",0)</f>
        <v>0</v>
      </c>
      <c r="BW47" s="106"/>
      <c r="BX47" s="105"/>
    </row>
    <row r="48" spans="2:76" s="1" customFormat="1" ht="30" hidden="1" customHeight="1" x14ac:dyDescent="0.25">
      <c r="B48" s="120"/>
      <c r="C48" s="872"/>
      <c r="D48" s="872"/>
      <c r="E48" s="872"/>
      <c r="F48" s="872"/>
      <c r="G48" s="122"/>
      <c r="H48" s="116"/>
      <c r="I48" s="117"/>
      <c r="J48" s="577"/>
      <c r="K48" s="121"/>
      <c r="L48" s="879"/>
      <c r="M48" s="446"/>
      <c r="N48" s="111"/>
      <c r="O48" s="17"/>
      <c r="P48" s="99"/>
      <c r="Q48" s="106"/>
      <c r="R48" s="106"/>
      <c r="S48" s="106"/>
      <c r="T48" s="101"/>
      <c r="U48" s="386"/>
      <c r="V48" s="102"/>
      <c r="W48" s="103"/>
      <c r="X48" s="101"/>
      <c r="Y48" s="101"/>
      <c r="Z48" s="101"/>
      <c r="AA48" s="106"/>
      <c r="AB48" s="105"/>
      <c r="AG48" s="111"/>
      <c r="AH48" s="2"/>
      <c r="AI48" s="446"/>
      <c r="AJ48" s="725"/>
      <c r="AK48" s="724"/>
      <c r="AL48" s="111"/>
      <c r="AM48" s="17"/>
      <c r="AN48" s="99"/>
      <c r="AO48" s="106"/>
      <c r="AP48" s="106"/>
      <c r="AQ48" s="106"/>
      <c r="AR48" s="101"/>
      <c r="AS48" s="386"/>
      <c r="AT48" s="102"/>
      <c r="AU48" s="103"/>
      <c r="AV48" s="101"/>
      <c r="AW48" s="101"/>
      <c r="AX48" s="101"/>
      <c r="AY48" s="106"/>
      <c r="AZ48" s="105"/>
      <c r="BE48" s="111"/>
      <c r="BF48" s="2"/>
      <c r="BG48" s="446"/>
      <c r="BH48" s="725"/>
      <c r="BI48" s="724">
        <f t="shared" si="3"/>
        <v>0</v>
      </c>
      <c r="BJ48" s="111">
        <f t="shared" si="4"/>
        <v>0</v>
      </c>
      <c r="BK48" s="17"/>
      <c r="BL48" s="99"/>
      <c r="BM48" s="106"/>
      <c r="BN48" s="106"/>
      <c r="BO48" s="106"/>
      <c r="BP48" s="101"/>
      <c r="BQ48" s="386"/>
      <c r="BR48" s="102"/>
      <c r="BS48" s="103"/>
      <c r="BT48" s="101"/>
      <c r="BU48" s="101"/>
      <c r="BV48" s="101"/>
      <c r="BW48" s="106"/>
      <c r="BX48" s="105"/>
    </row>
    <row r="49" spans="2:76" s="1" customFormat="1" ht="30" customHeight="1" x14ac:dyDescent="0.25">
      <c r="B49" s="120" t="s">
        <v>139</v>
      </c>
      <c r="C49" s="743" t="s">
        <v>83</v>
      </c>
      <c r="D49" s="1232" t="s">
        <v>248</v>
      </c>
      <c r="E49" s="1233"/>
      <c r="F49" s="1233"/>
      <c r="G49" s="1234"/>
      <c r="H49" s="1230" t="s">
        <v>84</v>
      </c>
      <c r="I49" s="1228"/>
      <c r="J49" s="1231"/>
      <c r="K49" s="121">
        <v>128000</v>
      </c>
      <c r="L49" s="885">
        <v>0</v>
      </c>
      <c r="M49" s="446">
        <f>K49*L49</f>
        <v>0</v>
      </c>
      <c r="N49" s="111">
        <f>K49*L49</f>
        <v>0</v>
      </c>
      <c r="O49" s="17"/>
      <c r="P49" s="99"/>
      <c r="Q49" s="100"/>
      <c r="R49" s="100"/>
      <c r="S49" s="100"/>
      <c r="T49" s="100">
        <f>M49/128000</f>
        <v>0</v>
      </c>
      <c r="U49" s="386"/>
      <c r="V49" s="102"/>
      <c r="W49" s="103">
        <f>IF($M49&lt;&gt;0,"X",0)</f>
        <v>0</v>
      </c>
      <c r="X49" s="101">
        <f>IF($M49&lt;&gt;0,"XXX",0)</f>
        <v>0</v>
      </c>
      <c r="Y49" s="101">
        <f>IF($M49&lt;&gt;0,"XXX",0)</f>
        <v>0</v>
      </c>
      <c r="Z49" s="101">
        <f>IF($M49&lt;&gt;0,"XXX",0)</f>
        <v>0</v>
      </c>
      <c r="AA49" s="106"/>
      <c r="AB49" s="105"/>
      <c r="AG49" s="111">
        <v>128000</v>
      </c>
      <c r="AH49" s="688">
        <v>0</v>
      </c>
      <c r="AI49" s="446">
        <f>AG49*AH49</f>
        <v>0</v>
      </c>
      <c r="AJ49" s="725">
        <f>AG49*AH49</f>
        <v>0</v>
      </c>
      <c r="AK49" s="724" t="str">
        <f>IF(C49="1.1","02.3.68.1",IF(C49="1.2","02.3.68.2",IF(C49="1.5","02.3.68.5",IF(C49="3.1","02.3.61.1",))))</f>
        <v>02.3.68.5</v>
      </c>
      <c r="AL49" s="111">
        <f>AJ49-N49</f>
        <v>0</v>
      </c>
      <c r="AM49" s="17"/>
      <c r="AN49" s="99"/>
      <c r="AO49" s="100"/>
      <c r="AP49" s="100"/>
      <c r="AQ49" s="100"/>
      <c r="AR49" s="100">
        <f>AI49/128000</f>
        <v>0</v>
      </c>
      <c r="AS49" s="386"/>
      <c r="AT49" s="102"/>
      <c r="AU49" s="103">
        <f>IF(AI49&lt;&gt;0,"X",0)</f>
        <v>0</v>
      </c>
      <c r="AV49" s="101">
        <f>IF(AI49&lt;&gt;0,"XXX",0)</f>
        <v>0</v>
      </c>
      <c r="AW49" s="101">
        <f>IF(AI49&lt;&gt;0,"XXX",0)</f>
        <v>0</v>
      </c>
      <c r="AX49" s="101">
        <f>IF(AI49&lt;&gt;0,"XXX",0)</f>
        <v>0</v>
      </c>
      <c r="AY49" s="106"/>
      <c r="AZ49" s="105"/>
      <c r="BE49" s="111">
        <v>128000</v>
      </c>
      <c r="BF49" s="688">
        <v>0</v>
      </c>
      <c r="BG49" s="446">
        <f>BE49*BF49</f>
        <v>0</v>
      </c>
      <c r="BH49" s="725">
        <f>BE49*BF49</f>
        <v>0</v>
      </c>
      <c r="BI49" s="724" t="str">
        <f t="shared" si="3"/>
        <v>02.3.68.5</v>
      </c>
      <c r="BJ49" s="111">
        <f t="shared" si="4"/>
        <v>0</v>
      </c>
      <c r="BK49" s="17"/>
      <c r="BL49" s="99"/>
      <c r="BM49" s="100"/>
      <c r="BN49" s="100"/>
      <c r="BO49" s="100"/>
      <c r="BP49" s="100">
        <f>BG49/128000</f>
        <v>0</v>
      </c>
      <c r="BQ49" s="386"/>
      <c r="BR49" s="102"/>
      <c r="BS49" s="103">
        <f>IF(BG49&lt;&gt;0,"X",0)</f>
        <v>0</v>
      </c>
      <c r="BT49" s="101">
        <f>IF(BG49&lt;&gt;0,"XXX",0)</f>
        <v>0</v>
      </c>
      <c r="BU49" s="101">
        <f>IF(BG49&lt;&gt;0,"XXX",0)</f>
        <v>0</v>
      </c>
      <c r="BV49" s="101">
        <f>IF(BG49&lt;&gt;0,"XXX",0)</f>
        <v>0</v>
      </c>
      <c r="BW49" s="106"/>
      <c r="BX49" s="105"/>
    </row>
    <row r="50" spans="2:76" s="1" customFormat="1" ht="30" hidden="1" customHeight="1" x14ac:dyDescent="0.25">
      <c r="B50" s="120"/>
      <c r="C50" s="932"/>
      <c r="D50" s="937"/>
      <c r="E50" s="937"/>
      <c r="F50" s="937"/>
      <c r="G50" s="956"/>
      <c r="H50" s="116"/>
      <c r="I50" s="117"/>
      <c r="J50" s="577"/>
      <c r="K50" s="121"/>
      <c r="L50" s="879"/>
      <c r="M50" s="446"/>
      <c r="N50" s="111"/>
      <c r="O50" s="17"/>
      <c r="P50" s="99"/>
      <c r="Q50" s="106"/>
      <c r="R50" s="106"/>
      <c r="S50" s="106"/>
      <c r="T50" s="101"/>
      <c r="U50" s="386"/>
      <c r="V50" s="102"/>
      <c r="W50" s="103"/>
      <c r="X50" s="101"/>
      <c r="Y50" s="101"/>
      <c r="Z50" s="101"/>
      <c r="AA50" s="106"/>
      <c r="AB50" s="105"/>
      <c r="AG50" s="111"/>
      <c r="AH50" s="2"/>
      <c r="AI50" s="446"/>
      <c r="AJ50" s="725"/>
      <c r="AK50" s="724"/>
      <c r="AL50" s="111"/>
      <c r="AM50" s="17"/>
      <c r="AN50" s="99"/>
      <c r="AO50" s="106"/>
      <c r="AP50" s="106"/>
      <c r="AQ50" s="106"/>
      <c r="AR50" s="101"/>
      <c r="AS50" s="386"/>
      <c r="AT50" s="102"/>
      <c r="AU50" s="103"/>
      <c r="AV50" s="101"/>
      <c r="AW50" s="101"/>
      <c r="AX50" s="101"/>
      <c r="AY50" s="106"/>
      <c r="AZ50" s="105"/>
      <c r="BE50" s="111"/>
      <c r="BF50" s="2"/>
      <c r="BG50" s="446"/>
      <c r="BH50" s="725"/>
      <c r="BI50" s="724">
        <f t="shared" si="3"/>
        <v>0</v>
      </c>
      <c r="BJ50" s="111">
        <f t="shared" si="4"/>
        <v>0</v>
      </c>
      <c r="BK50" s="17"/>
      <c r="BL50" s="99"/>
      <c r="BM50" s="106"/>
      <c r="BN50" s="106"/>
      <c r="BO50" s="106"/>
      <c r="BP50" s="101"/>
      <c r="BQ50" s="386"/>
      <c r="BR50" s="102"/>
      <c r="BS50" s="103"/>
      <c r="BT50" s="101"/>
      <c r="BU50" s="101"/>
      <c r="BV50" s="101"/>
      <c r="BW50" s="106"/>
      <c r="BX50" s="105"/>
    </row>
    <row r="51" spans="2:76" s="1" customFormat="1" ht="30" customHeight="1" x14ac:dyDescent="0.25">
      <c r="B51" s="942" t="s">
        <v>139</v>
      </c>
      <c r="C51" s="743" t="s">
        <v>83</v>
      </c>
      <c r="D51" s="1232" t="s">
        <v>249</v>
      </c>
      <c r="E51" s="1233"/>
      <c r="F51" s="1233"/>
      <c r="G51" s="1234"/>
      <c r="H51" s="1230" t="s">
        <v>84</v>
      </c>
      <c r="I51" s="1228"/>
      <c r="J51" s="1231"/>
      <c r="K51" s="121">
        <v>96000</v>
      </c>
      <c r="L51" s="885">
        <v>0</v>
      </c>
      <c r="M51" s="446">
        <f>K51*L51</f>
        <v>0</v>
      </c>
      <c r="N51" s="111">
        <f>K51*L51</f>
        <v>0</v>
      </c>
      <c r="O51" s="17"/>
      <c r="P51" s="99"/>
      <c r="Q51" s="100"/>
      <c r="R51" s="100"/>
      <c r="S51" s="100"/>
      <c r="T51" s="100">
        <f>M51/128000</f>
        <v>0</v>
      </c>
      <c r="U51" s="386"/>
      <c r="V51" s="102"/>
      <c r="W51" s="103">
        <f>IF($M51&lt;&gt;0,"X",0)</f>
        <v>0</v>
      </c>
      <c r="X51" s="101">
        <f>IF($M51&lt;&gt;0,"XXX",0)</f>
        <v>0</v>
      </c>
      <c r="Y51" s="101">
        <f>IF($M51&lt;&gt;0,"XXX",0)</f>
        <v>0</v>
      </c>
      <c r="Z51" s="101">
        <f>IF($M51&lt;&gt;0,"XXX",0)</f>
        <v>0</v>
      </c>
      <c r="AA51" s="106"/>
      <c r="AB51" s="105"/>
      <c r="AG51" s="111">
        <v>96000</v>
      </c>
      <c r="AH51" s="688">
        <v>0</v>
      </c>
      <c r="AI51" s="446">
        <f>AG51*AH51</f>
        <v>0</v>
      </c>
      <c r="AJ51" s="725">
        <f>AG51*AH51</f>
        <v>0</v>
      </c>
      <c r="AK51" s="724" t="str">
        <f>IF(C51="1.1","02.3.68.1",IF(C51="1.2","02.3.68.2",IF(C51="1.5","02.3.68.5",IF(C51="3.1","02.3.61.1",))))</f>
        <v>02.3.68.5</v>
      </c>
      <c r="AL51" s="111">
        <f>AJ51-N51</f>
        <v>0</v>
      </c>
      <c r="AM51" s="17"/>
      <c r="AN51" s="99"/>
      <c r="AO51" s="100"/>
      <c r="AP51" s="100"/>
      <c r="AQ51" s="100"/>
      <c r="AR51" s="100">
        <f>AI51/128000</f>
        <v>0</v>
      </c>
      <c r="AS51" s="386"/>
      <c r="AT51" s="102"/>
      <c r="AU51" s="103">
        <f>IF(AI51&lt;&gt;0,"X",0)</f>
        <v>0</v>
      </c>
      <c r="AV51" s="101">
        <f>IF(AI51&lt;&gt;0,"XXX",0)</f>
        <v>0</v>
      </c>
      <c r="AW51" s="101">
        <f>IF(AI51&lt;&gt;0,"XXX",0)</f>
        <v>0</v>
      </c>
      <c r="AX51" s="101">
        <f>IF(AI51&lt;&gt;0,"XXX",0)</f>
        <v>0</v>
      </c>
      <c r="AY51" s="106"/>
      <c r="AZ51" s="105"/>
      <c r="BE51" s="111">
        <v>96000</v>
      </c>
      <c r="BF51" s="688">
        <v>0</v>
      </c>
      <c r="BG51" s="446">
        <f>BE51*BF51</f>
        <v>0</v>
      </c>
      <c r="BH51" s="725">
        <f>BE51*BF51</f>
        <v>0</v>
      </c>
      <c r="BI51" s="724" t="str">
        <f t="shared" si="3"/>
        <v>02.3.68.5</v>
      </c>
      <c r="BJ51" s="111">
        <f t="shared" si="4"/>
        <v>0</v>
      </c>
      <c r="BK51" s="17"/>
      <c r="BL51" s="99"/>
      <c r="BM51" s="100"/>
      <c r="BN51" s="100"/>
      <c r="BO51" s="100"/>
      <c r="BP51" s="100">
        <f>BG51/128000</f>
        <v>0</v>
      </c>
      <c r="BQ51" s="386"/>
      <c r="BR51" s="102"/>
      <c r="BS51" s="103">
        <f>IF(BG51&lt;&gt;0,"X",0)</f>
        <v>0</v>
      </c>
      <c r="BT51" s="101">
        <f>IF(BG51&lt;&gt;0,"XXX",0)</f>
        <v>0</v>
      </c>
      <c r="BU51" s="101">
        <f>IF(BG51&lt;&gt;0,"XXX",0)</f>
        <v>0</v>
      </c>
      <c r="BV51" s="101">
        <f>IF(BG51&lt;&gt;0,"XXX",0)</f>
        <v>0</v>
      </c>
      <c r="BW51" s="106"/>
      <c r="BX51" s="105"/>
    </row>
    <row r="52" spans="2:76" s="1" customFormat="1" ht="30" hidden="1" customHeight="1" x14ac:dyDescent="0.25">
      <c r="B52" s="942"/>
      <c r="C52" s="932"/>
      <c r="D52" s="937"/>
      <c r="E52" s="937"/>
      <c r="F52" s="937"/>
      <c r="G52" s="956"/>
      <c r="H52" s="116"/>
      <c r="I52" s="117"/>
      <c r="J52" s="577"/>
      <c r="K52" s="121"/>
      <c r="L52" s="879"/>
      <c r="M52" s="446"/>
      <c r="N52" s="111"/>
      <c r="O52" s="17"/>
      <c r="P52" s="99"/>
      <c r="Q52" s="106"/>
      <c r="R52" s="106"/>
      <c r="S52" s="106"/>
      <c r="T52" s="101"/>
      <c r="U52" s="386"/>
      <c r="V52" s="102"/>
      <c r="W52" s="103"/>
      <c r="X52" s="101"/>
      <c r="Y52" s="101"/>
      <c r="Z52" s="101"/>
      <c r="AA52" s="106"/>
      <c r="AB52" s="105"/>
      <c r="AG52" s="111"/>
      <c r="AH52" s="2"/>
      <c r="AI52" s="446"/>
      <c r="AJ52" s="725"/>
      <c r="AK52" s="724"/>
      <c r="AL52" s="111"/>
      <c r="AM52" s="17"/>
      <c r="AN52" s="99"/>
      <c r="AO52" s="106"/>
      <c r="AP52" s="106"/>
      <c r="AQ52" s="106"/>
      <c r="AR52" s="101"/>
      <c r="AS52" s="386"/>
      <c r="AT52" s="102"/>
      <c r="AU52" s="103"/>
      <c r="AV52" s="101"/>
      <c r="AW52" s="101"/>
      <c r="AX52" s="101"/>
      <c r="AY52" s="106"/>
      <c r="AZ52" s="105"/>
      <c r="BE52" s="111"/>
      <c r="BF52" s="2"/>
      <c r="BG52" s="446"/>
      <c r="BH52" s="725"/>
      <c r="BI52" s="724">
        <f t="shared" si="3"/>
        <v>0</v>
      </c>
      <c r="BJ52" s="111">
        <f t="shared" si="4"/>
        <v>0</v>
      </c>
      <c r="BK52" s="17"/>
      <c r="BL52" s="99"/>
      <c r="BM52" s="106"/>
      <c r="BN52" s="106"/>
      <c r="BO52" s="106"/>
      <c r="BP52" s="101"/>
      <c r="BQ52" s="386"/>
      <c r="BR52" s="102"/>
      <c r="BS52" s="103"/>
      <c r="BT52" s="101"/>
      <c r="BU52" s="101"/>
      <c r="BV52" s="101"/>
      <c r="BW52" s="106"/>
      <c r="BX52" s="105"/>
    </row>
    <row r="53" spans="2:76" s="1" customFormat="1" ht="30" customHeight="1" x14ac:dyDescent="0.25">
      <c r="B53" s="942" t="s">
        <v>139</v>
      </c>
      <c r="C53" s="743" t="s">
        <v>83</v>
      </c>
      <c r="D53" s="1232" t="s">
        <v>250</v>
      </c>
      <c r="E53" s="1233"/>
      <c r="F53" s="1233"/>
      <c r="G53" s="1234"/>
      <c r="H53" s="1230" t="s">
        <v>84</v>
      </c>
      <c r="I53" s="1228"/>
      <c r="J53" s="1231"/>
      <c r="K53" s="121">
        <v>64000</v>
      </c>
      <c r="L53" s="885">
        <v>0</v>
      </c>
      <c r="M53" s="446">
        <f>K53*L53</f>
        <v>0</v>
      </c>
      <c r="N53" s="111">
        <f>K53*L53</f>
        <v>0</v>
      </c>
      <c r="O53" s="17"/>
      <c r="P53" s="99"/>
      <c r="Q53" s="100"/>
      <c r="R53" s="100"/>
      <c r="S53" s="100"/>
      <c r="T53" s="100">
        <f>M53/128000</f>
        <v>0</v>
      </c>
      <c r="U53" s="386"/>
      <c r="V53" s="102"/>
      <c r="W53" s="103">
        <f>IF($M53&lt;&gt;0,"X",0)</f>
        <v>0</v>
      </c>
      <c r="X53" s="101">
        <f>IF($M53&lt;&gt;0,"XXX",0)</f>
        <v>0</v>
      </c>
      <c r="Y53" s="101">
        <f>IF($M53&lt;&gt;0,"XXX",0)</f>
        <v>0</v>
      </c>
      <c r="Z53" s="101">
        <f>IF($M53&lt;&gt;0,"XXX",0)</f>
        <v>0</v>
      </c>
      <c r="AA53" s="106"/>
      <c r="AB53" s="105"/>
      <c r="AG53" s="111">
        <v>64000</v>
      </c>
      <c r="AH53" s="688">
        <v>0</v>
      </c>
      <c r="AI53" s="446">
        <f>AG53*AH53</f>
        <v>0</v>
      </c>
      <c r="AJ53" s="725">
        <f>AG53*AH53</f>
        <v>0</v>
      </c>
      <c r="AK53" s="724" t="str">
        <f>IF(C53="1.1","02.3.68.1",IF(C53="1.2","02.3.68.2",IF(C53="1.5","02.3.68.5",IF(C53="3.1","02.3.61.1",))))</f>
        <v>02.3.68.5</v>
      </c>
      <c r="AL53" s="111">
        <f>AJ53-N53</f>
        <v>0</v>
      </c>
      <c r="AM53" s="17"/>
      <c r="AN53" s="99"/>
      <c r="AO53" s="100"/>
      <c r="AP53" s="100"/>
      <c r="AQ53" s="100"/>
      <c r="AR53" s="100">
        <f>AI53/128000</f>
        <v>0</v>
      </c>
      <c r="AS53" s="386"/>
      <c r="AT53" s="102"/>
      <c r="AU53" s="103">
        <f>IF(AI53&lt;&gt;0,"X",0)</f>
        <v>0</v>
      </c>
      <c r="AV53" s="101">
        <f>IF(AI53&lt;&gt;0,"XXX",0)</f>
        <v>0</v>
      </c>
      <c r="AW53" s="101">
        <f>IF(AI53&lt;&gt;0,"XXX",0)</f>
        <v>0</v>
      </c>
      <c r="AX53" s="101">
        <f>IF(AI53&lt;&gt;0,"XXX",0)</f>
        <v>0</v>
      </c>
      <c r="AY53" s="106"/>
      <c r="AZ53" s="105"/>
      <c r="BE53" s="111">
        <v>64000</v>
      </c>
      <c r="BF53" s="688">
        <v>0</v>
      </c>
      <c r="BG53" s="446">
        <f>BE53*BF53</f>
        <v>0</v>
      </c>
      <c r="BH53" s="725">
        <f>BE53*BF53</f>
        <v>0</v>
      </c>
      <c r="BI53" s="724" t="str">
        <f t="shared" si="3"/>
        <v>02.3.68.5</v>
      </c>
      <c r="BJ53" s="111">
        <f t="shared" si="4"/>
        <v>0</v>
      </c>
      <c r="BK53" s="17"/>
      <c r="BL53" s="99"/>
      <c r="BM53" s="100"/>
      <c r="BN53" s="100"/>
      <c r="BO53" s="100"/>
      <c r="BP53" s="100">
        <f>BG53/128000</f>
        <v>0</v>
      </c>
      <c r="BQ53" s="386"/>
      <c r="BR53" s="102"/>
      <c r="BS53" s="103">
        <f>IF(BG53&lt;&gt;0,"X",0)</f>
        <v>0</v>
      </c>
      <c r="BT53" s="101">
        <f>IF(BG53&lt;&gt;0,"XXX",0)</f>
        <v>0</v>
      </c>
      <c r="BU53" s="101">
        <f>IF(BG53&lt;&gt;0,"XXX",0)</f>
        <v>0</v>
      </c>
      <c r="BV53" s="101">
        <f>IF(BG53&lt;&gt;0,"XXX",0)</f>
        <v>0</v>
      </c>
      <c r="BW53" s="106"/>
      <c r="BX53" s="105"/>
    </row>
    <row r="54" spans="2:76" s="1" customFormat="1" ht="30" hidden="1" customHeight="1" x14ac:dyDescent="0.25">
      <c r="B54" s="942"/>
      <c r="C54" s="932"/>
      <c r="D54" s="937"/>
      <c r="E54" s="937"/>
      <c r="F54" s="937"/>
      <c r="G54" s="956"/>
      <c r="H54" s="116"/>
      <c r="I54" s="117"/>
      <c r="J54" s="577"/>
      <c r="K54" s="121"/>
      <c r="L54" s="879"/>
      <c r="M54" s="446"/>
      <c r="N54" s="111"/>
      <c r="O54" s="17"/>
      <c r="P54" s="99"/>
      <c r="Q54" s="106"/>
      <c r="R54" s="106"/>
      <c r="S54" s="106"/>
      <c r="T54" s="101"/>
      <c r="U54" s="386"/>
      <c r="V54" s="102"/>
      <c r="W54" s="103"/>
      <c r="X54" s="101"/>
      <c r="Y54" s="101"/>
      <c r="Z54" s="101"/>
      <c r="AA54" s="106"/>
      <c r="AB54" s="105"/>
      <c r="AG54" s="111"/>
      <c r="AH54" s="2"/>
      <c r="AI54" s="446"/>
      <c r="AJ54" s="725"/>
      <c r="AK54" s="724"/>
      <c r="AL54" s="111"/>
      <c r="AM54" s="17"/>
      <c r="AN54" s="99"/>
      <c r="AO54" s="106"/>
      <c r="AP54" s="106"/>
      <c r="AQ54" s="106"/>
      <c r="AR54" s="101"/>
      <c r="AS54" s="386"/>
      <c r="AT54" s="102"/>
      <c r="AU54" s="103"/>
      <c r="AV54" s="101"/>
      <c r="AW54" s="101"/>
      <c r="AX54" s="101"/>
      <c r="AY54" s="106"/>
      <c r="AZ54" s="105"/>
      <c r="BE54" s="111"/>
      <c r="BF54" s="2"/>
      <c r="BG54" s="446"/>
      <c r="BH54" s="725"/>
      <c r="BI54" s="724">
        <f t="shared" si="3"/>
        <v>0</v>
      </c>
      <c r="BJ54" s="111">
        <f t="shared" si="4"/>
        <v>0</v>
      </c>
      <c r="BK54" s="17"/>
      <c r="BL54" s="99"/>
      <c r="BM54" s="106"/>
      <c r="BN54" s="106"/>
      <c r="BO54" s="106"/>
      <c r="BP54" s="101"/>
      <c r="BQ54" s="386"/>
      <c r="BR54" s="102"/>
      <c r="BS54" s="103"/>
      <c r="BT54" s="101"/>
      <c r="BU54" s="101"/>
      <c r="BV54" s="101"/>
      <c r="BW54" s="106"/>
      <c r="BX54" s="105"/>
    </row>
    <row r="55" spans="2:76" s="1" customFormat="1" ht="30" customHeight="1" x14ac:dyDescent="0.25">
      <c r="B55" s="942" t="s">
        <v>139</v>
      </c>
      <c r="C55" s="743" t="s">
        <v>83</v>
      </c>
      <c r="D55" s="1232" t="s">
        <v>251</v>
      </c>
      <c r="E55" s="1233"/>
      <c r="F55" s="1233"/>
      <c r="G55" s="1234"/>
      <c r="H55" s="1230" t="s">
        <v>84</v>
      </c>
      <c r="I55" s="1228"/>
      <c r="J55" s="1231"/>
      <c r="K55" s="121">
        <v>32000</v>
      </c>
      <c r="L55" s="885">
        <v>0</v>
      </c>
      <c r="M55" s="446">
        <f>K55*L55</f>
        <v>0</v>
      </c>
      <c r="N55" s="111">
        <f>K55*L55</f>
        <v>0</v>
      </c>
      <c r="O55" s="17"/>
      <c r="P55" s="99"/>
      <c r="Q55" s="100"/>
      <c r="R55" s="100"/>
      <c r="S55" s="100"/>
      <c r="T55" s="100">
        <f>M55/128000</f>
        <v>0</v>
      </c>
      <c r="U55" s="386"/>
      <c r="V55" s="102"/>
      <c r="W55" s="103">
        <f>IF($M55&lt;&gt;0,"X",0)</f>
        <v>0</v>
      </c>
      <c r="X55" s="101">
        <f>IF($M55&lt;&gt;0,"XXX",0)</f>
        <v>0</v>
      </c>
      <c r="Y55" s="101">
        <f>IF($M55&lt;&gt;0,"XXX",0)</f>
        <v>0</v>
      </c>
      <c r="Z55" s="101">
        <f>IF($M55&lt;&gt;0,"XXX",0)</f>
        <v>0</v>
      </c>
      <c r="AA55" s="106"/>
      <c r="AB55" s="105"/>
      <c r="AG55" s="111">
        <v>32000</v>
      </c>
      <c r="AH55" s="688">
        <v>0</v>
      </c>
      <c r="AI55" s="446">
        <f>AG55*AH55</f>
        <v>0</v>
      </c>
      <c r="AJ55" s="725">
        <f>AG55*AH55</f>
        <v>0</v>
      </c>
      <c r="AK55" s="724" t="str">
        <f>IF(C55="1.1","02.3.68.1",IF(C55="1.2","02.3.68.2",IF(C55="1.5","02.3.68.5",IF(C55="3.1","02.3.61.1",))))</f>
        <v>02.3.68.5</v>
      </c>
      <c r="AL55" s="111">
        <f>AJ55-N55</f>
        <v>0</v>
      </c>
      <c r="AM55" s="17"/>
      <c r="AN55" s="99"/>
      <c r="AO55" s="100"/>
      <c r="AP55" s="100"/>
      <c r="AQ55" s="100"/>
      <c r="AR55" s="100">
        <f>AI55/128000</f>
        <v>0</v>
      </c>
      <c r="AS55" s="386"/>
      <c r="AT55" s="102"/>
      <c r="AU55" s="103">
        <f>IF(AI55&lt;&gt;0,"X",0)</f>
        <v>0</v>
      </c>
      <c r="AV55" s="101">
        <f>IF(AI55&lt;&gt;0,"XXX",0)</f>
        <v>0</v>
      </c>
      <c r="AW55" s="101">
        <f>IF(AI55&lt;&gt;0,"XXX",0)</f>
        <v>0</v>
      </c>
      <c r="AX55" s="101">
        <f>IF(AI55&lt;&gt;0,"XXX",0)</f>
        <v>0</v>
      </c>
      <c r="AY55" s="106"/>
      <c r="AZ55" s="105"/>
      <c r="BE55" s="111">
        <v>32000</v>
      </c>
      <c r="BF55" s="688">
        <v>0</v>
      </c>
      <c r="BG55" s="446">
        <f>BE55*BF55</f>
        <v>0</v>
      </c>
      <c r="BH55" s="725">
        <f>BE55*BF55</f>
        <v>0</v>
      </c>
      <c r="BI55" s="724" t="str">
        <f t="shared" si="3"/>
        <v>02.3.68.5</v>
      </c>
      <c r="BJ55" s="111">
        <f t="shared" si="4"/>
        <v>0</v>
      </c>
      <c r="BK55" s="17"/>
      <c r="BL55" s="99"/>
      <c r="BM55" s="100"/>
      <c r="BN55" s="100"/>
      <c r="BO55" s="100"/>
      <c r="BP55" s="100">
        <f>BG55/128000</f>
        <v>0</v>
      </c>
      <c r="BQ55" s="386"/>
      <c r="BR55" s="102"/>
      <c r="BS55" s="103">
        <f>IF(BG55&lt;&gt;0,"X",0)</f>
        <v>0</v>
      </c>
      <c r="BT55" s="101">
        <f>IF(BG55&lt;&gt;0,"XXX",0)</f>
        <v>0</v>
      </c>
      <c r="BU55" s="101">
        <f>IF(BG55&lt;&gt;0,"XXX",0)</f>
        <v>0</v>
      </c>
      <c r="BV55" s="101">
        <f>IF(BG55&lt;&gt;0,"XXX",0)</f>
        <v>0</v>
      </c>
      <c r="BW55" s="106"/>
      <c r="BX55" s="105"/>
    </row>
    <row r="56" spans="2:76" s="1" customFormat="1" ht="30" hidden="1" customHeight="1" x14ac:dyDescent="0.25">
      <c r="B56" s="120"/>
      <c r="C56" s="872"/>
      <c r="D56" s="872"/>
      <c r="E56" s="872"/>
      <c r="F56" s="872"/>
      <c r="G56" s="122"/>
      <c r="H56" s="116"/>
      <c r="I56" s="117"/>
      <c r="J56" s="577"/>
      <c r="K56" s="121"/>
      <c r="L56" s="879"/>
      <c r="M56" s="446"/>
      <c r="N56" s="111"/>
      <c r="O56" s="17"/>
      <c r="P56" s="99"/>
      <c r="Q56" s="106"/>
      <c r="R56" s="106"/>
      <c r="S56" s="106"/>
      <c r="T56" s="101"/>
      <c r="U56" s="386"/>
      <c r="V56" s="102"/>
      <c r="W56" s="103"/>
      <c r="X56" s="101"/>
      <c r="Y56" s="101"/>
      <c r="Z56" s="101"/>
      <c r="AA56" s="104"/>
      <c r="AB56" s="105"/>
      <c r="AG56" s="111"/>
      <c r="AH56" s="2"/>
      <c r="AI56" s="446"/>
      <c r="AJ56" s="725"/>
      <c r="AK56" s="724"/>
      <c r="AL56" s="111"/>
      <c r="AM56" s="17"/>
      <c r="AN56" s="99"/>
      <c r="AO56" s="106"/>
      <c r="AP56" s="106"/>
      <c r="AQ56" s="106"/>
      <c r="AR56" s="101"/>
      <c r="AS56" s="386"/>
      <c r="AT56" s="102"/>
      <c r="AU56" s="103"/>
      <c r="AV56" s="101"/>
      <c r="AW56" s="101"/>
      <c r="AX56" s="101"/>
      <c r="AY56" s="104"/>
      <c r="AZ56" s="105"/>
      <c r="BE56" s="111"/>
      <c r="BF56" s="2"/>
      <c r="BG56" s="446"/>
      <c r="BH56" s="725"/>
      <c r="BI56" s="724">
        <f t="shared" si="3"/>
        <v>0</v>
      </c>
      <c r="BJ56" s="111">
        <f t="shared" si="4"/>
        <v>0</v>
      </c>
      <c r="BK56" s="17"/>
      <c r="BL56" s="99"/>
      <c r="BM56" s="106"/>
      <c r="BN56" s="106"/>
      <c r="BO56" s="106"/>
      <c r="BP56" s="101"/>
      <c r="BQ56" s="386"/>
      <c r="BR56" s="102"/>
      <c r="BS56" s="103"/>
      <c r="BT56" s="101"/>
      <c r="BU56" s="101"/>
      <c r="BV56" s="101"/>
      <c r="BW56" s="104"/>
      <c r="BX56" s="105"/>
    </row>
    <row r="57" spans="2:76" s="1" customFormat="1" ht="30" customHeight="1" x14ac:dyDescent="0.25">
      <c r="B57" s="120" t="s">
        <v>140</v>
      </c>
      <c r="C57" s="742" t="s">
        <v>104</v>
      </c>
      <c r="D57" s="1235" t="s">
        <v>141</v>
      </c>
      <c r="E57" s="1235"/>
      <c r="F57" s="1235"/>
      <c r="G57" s="1236"/>
      <c r="H57" s="1230" t="s">
        <v>142</v>
      </c>
      <c r="I57" s="1228"/>
      <c r="J57" s="1231"/>
      <c r="K57" s="121">
        <v>17833</v>
      </c>
      <c r="L57" s="885">
        <v>0</v>
      </c>
      <c r="M57" s="446">
        <f>L57</f>
        <v>0</v>
      </c>
      <c r="N57" s="111">
        <f>K57*M57</f>
        <v>0</v>
      </c>
      <c r="O57" s="17"/>
      <c r="P57" s="99"/>
      <c r="Q57" s="106"/>
      <c r="R57" s="106"/>
      <c r="S57" s="106"/>
      <c r="T57" s="101"/>
      <c r="U57" s="386">
        <f>M57</f>
        <v>0</v>
      </c>
      <c r="V57" s="102"/>
      <c r="W57" s="103">
        <f>IF($M57&lt;&gt;0,"X",0)</f>
        <v>0</v>
      </c>
      <c r="X57" s="101">
        <f>IF($M57&lt;&gt;0,"XXX",0)</f>
        <v>0</v>
      </c>
      <c r="Y57" s="101">
        <f>IF($M57&lt;&gt;0,"XXX",0)</f>
        <v>0</v>
      </c>
      <c r="Z57" s="101">
        <f>IF($M57&lt;&gt;0,"XXX",0)</f>
        <v>0</v>
      </c>
      <c r="AA57" s="106"/>
      <c r="AB57" s="105"/>
      <c r="AG57" s="111">
        <v>17833</v>
      </c>
      <c r="AH57" s="688">
        <v>0</v>
      </c>
      <c r="AI57" s="446">
        <f>AH57</f>
        <v>0</v>
      </c>
      <c r="AJ57" s="725">
        <f>AG57*AI57</f>
        <v>0</v>
      </c>
      <c r="AK57" s="724" t="str">
        <f>IF(C57="1.1","02.3.68.1",IF(C57="1.2","02.3.68.2",IF(C57="1.5","02.3.68.5",IF(C57="3.1","02.3.61.1",))))</f>
        <v>02.3.68.2</v>
      </c>
      <c r="AL57" s="111">
        <f>AJ57-N57</f>
        <v>0</v>
      </c>
      <c r="AM57" s="17"/>
      <c r="AN57" s="99"/>
      <c r="AO57" s="106"/>
      <c r="AP57" s="106"/>
      <c r="AQ57" s="106"/>
      <c r="AR57" s="101"/>
      <c r="AS57" s="386">
        <f>AI57</f>
        <v>0</v>
      </c>
      <c r="AT57" s="102"/>
      <c r="AU57" s="103">
        <f>IF(AI57&lt;&gt;0,"X",0)</f>
        <v>0</v>
      </c>
      <c r="AV57" s="101">
        <f>IF(AI57&lt;&gt;0,"XXX",0)</f>
        <v>0</v>
      </c>
      <c r="AW57" s="101">
        <f>IF(AI57&lt;&gt;0,"XXX",0)</f>
        <v>0</v>
      </c>
      <c r="AX57" s="101">
        <f>IF(AI57&lt;&gt;0,"XXX",0)</f>
        <v>0</v>
      </c>
      <c r="AY57" s="106"/>
      <c r="AZ57" s="105"/>
      <c r="BE57" s="111">
        <v>17833</v>
      </c>
      <c r="BF57" s="688">
        <v>0</v>
      </c>
      <c r="BG57" s="446">
        <f>BF57</f>
        <v>0</v>
      </c>
      <c r="BH57" s="725">
        <f>BE57*BG57</f>
        <v>0</v>
      </c>
      <c r="BI57" s="724" t="str">
        <f t="shared" si="3"/>
        <v>02.3.68.2</v>
      </c>
      <c r="BJ57" s="111">
        <f t="shared" si="4"/>
        <v>0</v>
      </c>
      <c r="BK57" s="17"/>
      <c r="BL57" s="99"/>
      <c r="BM57" s="106"/>
      <c r="BN57" s="106"/>
      <c r="BO57" s="106"/>
      <c r="BP57" s="101"/>
      <c r="BQ57" s="386">
        <f>BG57</f>
        <v>0</v>
      </c>
      <c r="BR57" s="102"/>
      <c r="BS57" s="103">
        <f>IF(BG57&lt;&gt;0,"X",0)</f>
        <v>0</v>
      </c>
      <c r="BT57" s="101">
        <f>IF(BG57&lt;&gt;0,"XXX",0)</f>
        <v>0</v>
      </c>
      <c r="BU57" s="101">
        <f>IF(BG57&lt;&gt;0,"XXX",0)</f>
        <v>0</v>
      </c>
      <c r="BV57" s="101">
        <f>IF(BG57&lt;&gt;0,"XXX",0)</f>
        <v>0</v>
      </c>
      <c r="BW57" s="106"/>
      <c r="BX57" s="105"/>
    </row>
    <row r="58" spans="2:76" s="1" customFormat="1" ht="30" hidden="1" customHeight="1" x14ac:dyDescent="0.25">
      <c r="B58" s="120"/>
      <c r="C58" s="872"/>
      <c r="D58" s="872"/>
      <c r="E58" s="872"/>
      <c r="F58" s="872"/>
      <c r="G58" s="122"/>
      <c r="H58" s="116"/>
      <c r="I58" s="117"/>
      <c r="J58" s="577"/>
      <c r="K58" s="121"/>
      <c r="L58" s="879"/>
      <c r="M58" s="446"/>
      <c r="N58" s="111"/>
      <c r="O58" s="17"/>
      <c r="P58" s="99"/>
      <c r="Q58" s="106"/>
      <c r="R58" s="106"/>
      <c r="S58" s="106"/>
      <c r="T58" s="101"/>
      <c r="U58" s="386"/>
      <c r="V58" s="102"/>
      <c r="W58" s="103"/>
      <c r="X58" s="101"/>
      <c r="Y58" s="101"/>
      <c r="Z58" s="101"/>
      <c r="AA58" s="106"/>
      <c r="AB58" s="105"/>
      <c r="AG58" s="111"/>
      <c r="AH58" s="2"/>
      <c r="AI58" s="446"/>
      <c r="AJ58" s="725"/>
      <c r="AK58" s="724"/>
      <c r="AL58" s="111"/>
      <c r="AM58" s="17"/>
      <c r="AN58" s="99"/>
      <c r="AO58" s="106"/>
      <c r="AP58" s="106"/>
      <c r="AQ58" s="106"/>
      <c r="AR58" s="101"/>
      <c r="AS58" s="386"/>
      <c r="AT58" s="102"/>
      <c r="AU58" s="103"/>
      <c r="AV58" s="101"/>
      <c r="AW58" s="101"/>
      <c r="AX58" s="101"/>
      <c r="AY58" s="106"/>
      <c r="AZ58" s="105"/>
      <c r="BE58" s="111"/>
      <c r="BF58" s="2"/>
      <c r="BG58" s="446"/>
      <c r="BH58" s="725"/>
      <c r="BI58" s="724">
        <f t="shared" si="3"/>
        <v>0</v>
      </c>
      <c r="BJ58" s="111">
        <f t="shared" si="4"/>
        <v>0</v>
      </c>
      <c r="BK58" s="17"/>
      <c r="BL58" s="99"/>
      <c r="BM58" s="106"/>
      <c r="BN58" s="106"/>
      <c r="BO58" s="106"/>
      <c r="BP58" s="101"/>
      <c r="BQ58" s="386"/>
      <c r="BR58" s="102"/>
      <c r="BS58" s="103"/>
      <c r="BT58" s="101"/>
      <c r="BU58" s="101"/>
      <c r="BV58" s="101"/>
      <c r="BW58" s="106"/>
      <c r="BX58" s="105"/>
    </row>
    <row r="59" spans="2:76" s="1" customFormat="1" ht="30" customHeight="1" x14ac:dyDescent="0.25">
      <c r="B59" s="120" t="s">
        <v>143</v>
      </c>
      <c r="C59" s="742" t="s">
        <v>104</v>
      </c>
      <c r="D59" s="1235" t="s">
        <v>144</v>
      </c>
      <c r="E59" s="1235"/>
      <c r="F59" s="1235"/>
      <c r="G59" s="1236"/>
      <c r="H59" s="1230" t="s">
        <v>145</v>
      </c>
      <c r="I59" s="1228"/>
      <c r="J59" s="1231"/>
      <c r="K59" s="121">
        <v>8917</v>
      </c>
      <c r="L59" s="885">
        <v>0</v>
      </c>
      <c r="M59" s="601">
        <f>L59</f>
        <v>0</v>
      </c>
      <c r="N59" s="111">
        <f>K59*M59</f>
        <v>0</v>
      </c>
      <c r="O59" s="17"/>
      <c r="P59" s="99"/>
      <c r="Q59" s="100"/>
      <c r="R59" s="100"/>
      <c r="S59" s="100"/>
      <c r="T59" s="101"/>
      <c r="U59" s="386">
        <f>M59</f>
        <v>0</v>
      </c>
      <c r="V59" s="102"/>
      <c r="W59" s="103">
        <f>IF($M59&lt;&gt;0,"X",0)</f>
        <v>0</v>
      </c>
      <c r="X59" s="101">
        <f>IF($M59&lt;&gt;0,"XXX",0)</f>
        <v>0</v>
      </c>
      <c r="Y59" s="101">
        <f>IF($M59&lt;&gt;0,"XXX",0)</f>
        <v>0</v>
      </c>
      <c r="Z59" s="101">
        <f>IF($M59&lt;&gt;0,"XXX",0)</f>
        <v>0</v>
      </c>
      <c r="AA59" s="106"/>
      <c r="AB59" s="105"/>
      <c r="AG59" s="111">
        <v>8917</v>
      </c>
      <c r="AH59" s="688">
        <v>0</v>
      </c>
      <c r="AI59" s="601">
        <f>AH59</f>
        <v>0</v>
      </c>
      <c r="AJ59" s="725">
        <f>AG59*AI59</f>
        <v>0</v>
      </c>
      <c r="AK59" s="724" t="str">
        <f>IF(C59="1.1","02.3.68.1",IF(C59="1.2","02.3.68.2",IF(C59="1.5","02.3.68.5",IF(C59="3.1","02.3.61.1",))))</f>
        <v>02.3.68.2</v>
      </c>
      <c r="AL59" s="111">
        <f>AJ59-N59</f>
        <v>0</v>
      </c>
      <c r="AM59" s="17"/>
      <c r="AN59" s="99"/>
      <c r="AO59" s="100"/>
      <c r="AP59" s="100"/>
      <c r="AQ59" s="100"/>
      <c r="AR59" s="101"/>
      <c r="AS59" s="386">
        <f>AI59</f>
        <v>0</v>
      </c>
      <c r="AT59" s="102"/>
      <c r="AU59" s="103">
        <f>IF(AI59&lt;&gt;0,"X",0)</f>
        <v>0</v>
      </c>
      <c r="AV59" s="101">
        <f>IF(AI59&lt;&gt;0,"XXX",0)</f>
        <v>0</v>
      </c>
      <c r="AW59" s="101">
        <f>IF(AI59&lt;&gt;0,"XXX",0)</f>
        <v>0</v>
      </c>
      <c r="AX59" s="101">
        <f>IF(AI59&lt;&gt;0,"XXX",0)</f>
        <v>0</v>
      </c>
      <c r="AY59" s="106"/>
      <c r="AZ59" s="105"/>
      <c r="BE59" s="111">
        <v>8917</v>
      </c>
      <c r="BF59" s="688">
        <v>0</v>
      </c>
      <c r="BG59" s="601">
        <f>BF59</f>
        <v>0</v>
      </c>
      <c r="BH59" s="725">
        <f>BE59*BG59</f>
        <v>0</v>
      </c>
      <c r="BI59" s="724" t="str">
        <f t="shared" si="3"/>
        <v>02.3.68.2</v>
      </c>
      <c r="BJ59" s="111">
        <f t="shared" si="4"/>
        <v>0</v>
      </c>
      <c r="BK59" s="17"/>
      <c r="BL59" s="99"/>
      <c r="BM59" s="100"/>
      <c r="BN59" s="100"/>
      <c r="BO59" s="100"/>
      <c r="BP59" s="101"/>
      <c r="BQ59" s="386">
        <f>BG59</f>
        <v>0</v>
      </c>
      <c r="BR59" s="102"/>
      <c r="BS59" s="103">
        <f>IF(BG59&lt;&gt;0,"X",0)</f>
        <v>0</v>
      </c>
      <c r="BT59" s="101">
        <f>IF(BG59&lt;&gt;0,"XXX",0)</f>
        <v>0</v>
      </c>
      <c r="BU59" s="101">
        <f>IF(BG59&lt;&gt;0,"XXX",0)</f>
        <v>0</v>
      </c>
      <c r="BV59" s="101">
        <f>IF(BG59&lt;&gt;0,"XXX",0)</f>
        <v>0</v>
      </c>
      <c r="BW59" s="106"/>
      <c r="BX59" s="105"/>
    </row>
    <row r="60" spans="2:76" s="1" customFormat="1" ht="30" hidden="1" customHeight="1" x14ac:dyDescent="0.25">
      <c r="B60" s="120"/>
      <c r="C60" s="872"/>
      <c r="D60" s="872"/>
      <c r="E60" s="872"/>
      <c r="F60" s="872"/>
      <c r="G60" s="122"/>
      <c r="H60" s="116"/>
      <c r="I60" s="117"/>
      <c r="J60" s="577"/>
      <c r="K60" s="121"/>
      <c r="L60" s="879"/>
      <c r="M60" s="446"/>
      <c r="N60" s="111"/>
      <c r="O60" s="17"/>
      <c r="P60" s="99"/>
      <c r="Q60" s="106"/>
      <c r="R60" s="106"/>
      <c r="S60" s="106"/>
      <c r="T60" s="101"/>
      <c r="U60" s="386"/>
      <c r="V60" s="102"/>
      <c r="W60" s="103"/>
      <c r="X60" s="101"/>
      <c r="Y60" s="101"/>
      <c r="Z60" s="101"/>
      <c r="AA60" s="106"/>
      <c r="AB60" s="105"/>
      <c r="AG60" s="111"/>
      <c r="AH60" s="2"/>
      <c r="AI60" s="446"/>
      <c r="AJ60" s="725"/>
      <c r="AK60" s="724"/>
      <c r="AL60" s="111"/>
      <c r="AM60" s="17"/>
      <c r="AN60" s="99"/>
      <c r="AO60" s="106"/>
      <c r="AP60" s="106"/>
      <c r="AQ60" s="106"/>
      <c r="AR60" s="101"/>
      <c r="AS60" s="386"/>
      <c r="AT60" s="102"/>
      <c r="AU60" s="103"/>
      <c r="AV60" s="101"/>
      <c r="AW60" s="101"/>
      <c r="AX60" s="101"/>
      <c r="AY60" s="106"/>
      <c r="AZ60" s="105"/>
      <c r="BE60" s="111"/>
      <c r="BF60" s="2"/>
      <c r="BG60" s="446"/>
      <c r="BH60" s="725"/>
      <c r="BI60" s="724">
        <f t="shared" si="3"/>
        <v>0</v>
      </c>
      <c r="BJ60" s="111">
        <f t="shared" si="4"/>
        <v>0</v>
      </c>
      <c r="BK60" s="17"/>
      <c r="BL60" s="99"/>
      <c r="BM60" s="106"/>
      <c r="BN60" s="106"/>
      <c r="BO60" s="106"/>
      <c r="BP60" s="101"/>
      <c r="BQ60" s="386"/>
      <c r="BR60" s="102"/>
      <c r="BS60" s="103"/>
      <c r="BT60" s="101"/>
      <c r="BU60" s="101"/>
      <c r="BV60" s="101"/>
      <c r="BW60" s="106"/>
      <c r="BX60" s="105"/>
    </row>
    <row r="61" spans="2:76" s="1" customFormat="1" ht="30" customHeight="1" x14ac:dyDescent="0.25">
      <c r="B61" s="120" t="s">
        <v>146</v>
      </c>
      <c r="C61" s="742" t="s">
        <v>104</v>
      </c>
      <c r="D61" s="1235" t="s">
        <v>86</v>
      </c>
      <c r="E61" s="1235"/>
      <c r="F61" s="1235"/>
      <c r="G61" s="1236"/>
      <c r="H61" s="1230" t="s">
        <v>87</v>
      </c>
      <c r="I61" s="1228"/>
      <c r="J61" s="1231"/>
      <c r="K61" s="121">
        <v>4412</v>
      </c>
      <c r="L61" s="885">
        <v>0</v>
      </c>
      <c r="M61" s="446">
        <f>L61</f>
        <v>0</v>
      </c>
      <c r="N61" s="111">
        <f>K61*M61</f>
        <v>0</v>
      </c>
      <c r="O61" s="17"/>
      <c r="P61" s="99"/>
      <c r="Q61" s="100"/>
      <c r="R61" s="100"/>
      <c r="S61" s="100"/>
      <c r="T61" s="101"/>
      <c r="U61" s="386">
        <f>M61</f>
        <v>0</v>
      </c>
      <c r="V61" s="102"/>
      <c r="W61" s="103">
        <f>IF($M61&lt;&gt;0,"X",0)</f>
        <v>0</v>
      </c>
      <c r="X61" s="101">
        <f>IF($M61&lt;&gt;0,"XXX",0)</f>
        <v>0</v>
      </c>
      <c r="Y61" s="101">
        <f>IF($M61&lt;&gt;0,"XXX",0)</f>
        <v>0</v>
      </c>
      <c r="Z61" s="101">
        <f>IF($M61&lt;&gt;0,"XXX",0)</f>
        <v>0</v>
      </c>
      <c r="AA61" s="106"/>
      <c r="AB61" s="105"/>
      <c r="AG61" s="111">
        <v>4412</v>
      </c>
      <c r="AH61" s="688">
        <v>0</v>
      </c>
      <c r="AI61" s="446">
        <f>AH61</f>
        <v>0</v>
      </c>
      <c r="AJ61" s="725">
        <f>AG61*AI61</f>
        <v>0</v>
      </c>
      <c r="AK61" s="724" t="str">
        <f>IF(C61="1.1","02.3.68.1",IF(C61="1.2","02.3.68.2",IF(C61="1.5","02.3.68.5",IF(C61="3.1","02.3.61.1",))))</f>
        <v>02.3.68.2</v>
      </c>
      <c r="AL61" s="111">
        <f>AJ61-N61</f>
        <v>0</v>
      </c>
      <c r="AM61" s="17"/>
      <c r="AN61" s="99"/>
      <c r="AO61" s="100"/>
      <c r="AP61" s="100"/>
      <c r="AQ61" s="100"/>
      <c r="AR61" s="101"/>
      <c r="AS61" s="386">
        <f>AI61</f>
        <v>0</v>
      </c>
      <c r="AT61" s="102"/>
      <c r="AU61" s="103">
        <f>IF(AI61&lt;&gt;0,"X",0)</f>
        <v>0</v>
      </c>
      <c r="AV61" s="101">
        <f>IF(AI61&lt;&gt;0,"XXX",0)</f>
        <v>0</v>
      </c>
      <c r="AW61" s="101">
        <f>IF(AI61&lt;&gt;0,"XXX",0)</f>
        <v>0</v>
      </c>
      <c r="AX61" s="101">
        <f>IF(AI61&lt;&gt;0,"XXX",0)</f>
        <v>0</v>
      </c>
      <c r="AY61" s="106"/>
      <c r="AZ61" s="105"/>
      <c r="BE61" s="111">
        <v>4412</v>
      </c>
      <c r="BF61" s="688">
        <v>0</v>
      </c>
      <c r="BG61" s="446">
        <f>BF61</f>
        <v>0</v>
      </c>
      <c r="BH61" s="725">
        <f>BE61*BG61</f>
        <v>0</v>
      </c>
      <c r="BI61" s="724" t="str">
        <f t="shared" si="3"/>
        <v>02.3.68.2</v>
      </c>
      <c r="BJ61" s="111">
        <f t="shared" si="4"/>
        <v>0</v>
      </c>
      <c r="BK61" s="17"/>
      <c r="BL61" s="99"/>
      <c r="BM61" s="100"/>
      <c r="BN61" s="100"/>
      <c r="BO61" s="100"/>
      <c r="BP61" s="101"/>
      <c r="BQ61" s="386">
        <f>BG61</f>
        <v>0</v>
      </c>
      <c r="BR61" s="102"/>
      <c r="BS61" s="103">
        <f>IF(BG61&lt;&gt;0,"X",0)</f>
        <v>0</v>
      </c>
      <c r="BT61" s="101">
        <f>IF(BG61&lt;&gt;0,"XXX",0)</f>
        <v>0</v>
      </c>
      <c r="BU61" s="101">
        <f>IF(BG61&lt;&gt;0,"XXX",0)</f>
        <v>0</v>
      </c>
      <c r="BV61" s="101">
        <f>IF(BG61&lt;&gt;0,"XXX",0)</f>
        <v>0</v>
      </c>
      <c r="BW61" s="106"/>
      <c r="BX61" s="105"/>
    </row>
    <row r="62" spans="2:76" s="1" customFormat="1" ht="30" hidden="1" customHeight="1" x14ac:dyDescent="0.25">
      <c r="B62" s="120"/>
      <c r="C62" s="872"/>
      <c r="D62" s="872"/>
      <c r="E62" s="872"/>
      <c r="F62" s="872"/>
      <c r="G62" s="122"/>
      <c r="H62" s="116"/>
      <c r="I62" s="117"/>
      <c r="J62" s="577"/>
      <c r="K62" s="121"/>
      <c r="L62" s="879"/>
      <c r="M62" s="446"/>
      <c r="N62" s="111"/>
      <c r="O62" s="17"/>
      <c r="P62" s="99"/>
      <c r="Q62" s="106"/>
      <c r="R62" s="106"/>
      <c r="S62" s="106"/>
      <c r="T62" s="101"/>
      <c r="U62" s="386"/>
      <c r="V62" s="102"/>
      <c r="W62" s="103"/>
      <c r="X62" s="101"/>
      <c r="Y62" s="101"/>
      <c r="Z62" s="101"/>
      <c r="AA62" s="104"/>
      <c r="AB62" s="105"/>
      <c r="AG62" s="111"/>
      <c r="AH62" s="2"/>
      <c r="AI62" s="446"/>
      <c r="AJ62" s="725"/>
      <c r="AK62" s="724"/>
      <c r="AL62" s="111"/>
      <c r="AM62" s="17"/>
      <c r="AN62" s="99"/>
      <c r="AO62" s="106"/>
      <c r="AP62" s="106"/>
      <c r="AQ62" s="106"/>
      <c r="AR62" s="101"/>
      <c r="AS62" s="386"/>
      <c r="AT62" s="102"/>
      <c r="AU62" s="103"/>
      <c r="AV62" s="101"/>
      <c r="AW62" s="101"/>
      <c r="AX62" s="101"/>
      <c r="AY62" s="104"/>
      <c r="AZ62" s="105"/>
      <c r="BE62" s="111"/>
      <c r="BF62" s="2"/>
      <c r="BG62" s="446"/>
      <c r="BH62" s="725"/>
      <c r="BI62" s="724">
        <f t="shared" si="3"/>
        <v>0</v>
      </c>
      <c r="BJ62" s="111">
        <f t="shared" si="4"/>
        <v>0</v>
      </c>
      <c r="BK62" s="17"/>
      <c r="BL62" s="99"/>
      <c r="BM62" s="106"/>
      <c r="BN62" s="106"/>
      <c r="BO62" s="106"/>
      <c r="BP62" s="101"/>
      <c r="BQ62" s="386"/>
      <c r="BR62" s="102"/>
      <c r="BS62" s="103"/>
      <c r="BT62" s="101"/>
      <c r="BU62" s="101"/>
      <c r="BV62" s="101"/>
      <c r="BW62" s="104"/>
      <c r="BX62" s="105"/>
    </row>
    <row r="63" spans="2:76" s="1" customFormat="1" ht="30" customHeight="1" x14ac:dyDescent="0.25">
      <c r="B63" s="120" t="s">
        <v>147</v>
      </c>
      <c r="C63" s="742" t="s">
        <v>104</v>
      </c>
      <c r="D63" s="1235" t="s">
        <v>89</v>
      </c>
      <c r="E63" s="1235"/>
      <c r="F63" s="1235"/>
      <c r="G63" s="1236"/>
      <c r="H63" s="1230" t="s">
        <v>90</v>
      </c>
      <c r="I63" s="1228"/>
      <c r="J63" s="1231"/>
      <c r="K63" s="121">
        <v>6477</v>
      </c>
      <c r="L63" s="885">
        <v>0</v>
      </c>
      <c r="M63" s="446">
        <f>L63</f>
        <v>0</v>
      </c>
      <c r="N63" s="111">
        <f>K63*M63</f>
        <v>0</v>
      </c>
      <c r="O63" s="17"/>
      <c r="P63" s="99"/>
      <c r="Q63" s="100"/>
      <c r="R63" s="100"/>
      <c r="S63" s="100"/>
      <c r="T63" s="101"/>
      <c r="U63" s="386">
        <f>M63</f>
        <v>0</v>
      </c>
      <c r="V63" s="102"/>
      <c r="W63" s="103">
        <f>IF($M63&lt;&gt;0,"X",0)</f>
        <v>0</v>
      </c>
      <c r="X63" s="101">
        <f>IF($M63&lt;&gt;0,"XXX",0)</f>
        <v>0</v>
      </c>
      <c r="Y63" s="101">
        <f>IF($M63&lt;&gt;0,"XXX",0)</f>
        <v>0</v>
      </c>
      <c r="Z63" s="101">
        <f>IF($M63&lt;&gt;0,"XXX",0)</f>
        <v>0</v>
      </c>
      <c r="AA63" s="106"/>
      <c r="AB63" s="105"/>
      <c r="AG63" s="111">
        <v>6477</v>
      </c>
      <c r="AH63" s="688">
        <v>0</v>
      </c>
      <c r="AI63" s="446">
        <f>AH63</f>
        <v>0</v>
      </c>
      <c r="AJ63" s="725">
        <f>AG63*AI63</f>
        <v>0</v>
      </c>
      <c r="AK63" s="724" t="str">
        <f>IF(C63="1.1","02.3.68.1",IF(C63="1.2","02.3.68.2",IF(C63="1.5","02.3.68.5",IF(C63="3.1","02.3.61.1",))))</f>
        <v>02.3.68.2</v>
      </c>
      <c r="AL63" s="111">
        <f>AJ63-N63</f>
        <v>0</v>
      </c>
      <c r="AM63" s="17"/>
      <c r="AN63" s="99"/>
      <c r="AO63" s="100"/>
      <c r="AP63" s="100"/>
      <c r="AQ63" s="100"/>
      <c r="AR63" s="101"/>
      <c r="AS63" s="386">
        <f>AI63</f>
        <v>0</v>
      </c>
      <c r="AT63" s="102"/>
      <c r="AU63" s="103">
        <f>IF(AI63&lt;&gt;0,"X",0)</f>
        <v>0</v>
      </c>
      <c r="AV63" s="101">
        <f>IF(AI63&lt;&gt;0,"XXX",0)</f>
        <v>0</v>
      </c>
      <c r="AW63" s="101">
        <f>IF(AI63&lt;&gt;0,"XXX",0)</f>
        <v>0</v>
      </c>
      <c r="AX63" s="101">
        <f>IF(AI63&lt;&gt;0,"XXX",0)</f>
        <v>0</v>
      </c>
      <c r="AY63" s="106"/>
      <c r="AZ63" s="105"/>
      <c r="BE63" s="111">
        <v>6477</v>
      </c>
      <c r="BF63" s="688">
        <v>0</v>
      </c>
      <c r="BG63" s="446">
        <f>BF63</f>
        <v>0</v>
      </c>
      <c r="BH63" s="725">
        <f>BE63*BG63</f>
        <v>0</v>
      </c>
      <c r="BI63" s="724" t="str">
        <f t="shared" si="3"/>
        <v>02.3.68.2</v>
      </c>
      <c r="BJ63" s="111">
        <f t="shared" si="4"/>
        <v>0</v>
      </c>
      <c r="BK63" s="17"/>
      <c r="BL63" s="99"/>
      <c r="BM63" s="100"/>
      <c r="BN63" s="100"/>
      <c r="BO63" s="100"/>
      <c r="BP63" s="101"/>
      <c r="BQ63" s="386">
        <f>BG63</f>
        <v>0</v>
      </c>
      <c r="BR63" s="102"/>
      <c r="BS63" s="103">
        <f>IF(BG63&lt;&gt;0,"X",0)</f>
        <v>0</v>
      </c>
      <c r="BT63" s="101">
        <f>IF(BG63&lt;&gt;0,"XXX",0)</f>
        <v>0</v>
      </c>
      <c r="BU63" s="101">
        <f>IF(BG63&lt;&gt;0,"XXX",0)</f>
        <v>0</v>
      </c>
      <c r="BV63" s="101">
        <f>IF(BG63&lt;&gt;0,"XXX",0)</f>
        <v>0</v>
      </c>
      <c r="BW63" s="106"/>
      <c r="BX63" s="105"/>
    </row>
    <row r="64" spans="2:76" s="1" customFormat="1" ht="30" hidden="1" customHeight="1" x14ac:dyDescent="0.25">
      <c r="B64" s="120"/>
      <c r="C64" s="872"/>
      <c r="D64" s="872"/>
      <c r="E64" s="872"/>
      <c r="F64" s="872"/>
      <c r="G64" s="122"/>
      <c r="H64" s="116"/>
      <c r="I64" s="117"/>
      <c r="J64" s="577"/>
      <c r="K64" s="121"/>
      <c r="L64" s="879"/>
      <c r="M64" s="446"/>
      <c r="N64" s="111"/>
      <c r="O64" s="17"/>
      <c r="P64" s="107"/>
      <c r="Q64" s="106"/>
      <c r="R64" s="106"/>
      <c r="S64" s="106"/>
      <c r="T64" s="101"/>
      <c r="U64" s="387"/>
      <c r="V64" s="108"/>
      <c r="W64" s="103"/>
      <c r="X64" s="101"/>
      <c r="Y64" s="101"/>
      <c r="Z64" s="101"/>
      <c r="AA64" s="104"/>
      <c r="AB64" s="105"/>
      <c r="AG64" s="111"/>
      <c r="AH64" s="2"/>
      <c r="AI64" s="446"/>
      <c r="AJ64" s="725"/>
      <c r="AK64" s="724"/>
      <c r="AL64" s="111"/>
      <c r="AM64" s="17"/>
      <c r="AN64" s="107"/>
      <c r="AO64" s="106"/>
      <c r="AP64" s="106"/>
      <c r="AQ64" s="106"/>
      <c r="AR64" s="101"/>
      <c r="AS64" s="387"/>
      <c r="AT64" s="108"/>
      <c r="AU64" s="103"/>
      <c r="AV64" s="101"/>
      <c r="AW64" s="101"/>
      <c r="AX64" s="101"/>
      <c r="AY64" s="104"/>
      <c r="AZ64" s="105"/>
      <c r="BE64" s="111"/>
      <c r="BF64" s="2"/>
      <c r="BG64" s="446"/>
      <c r="BH64" s="725"/>
      <c r="BI64" s="724">
        <f t="shared" si="3"/>
        <v>0</v>
      </c>
      <c r="BJ64" s="111">
        <f t="shared" si="4"/>
        <v>0</v>
      </c>
      <c r="BK64" s="17"/>
      <c r="BL64" s="107"/>
      <c r="BM64" s="106"/>
      <c r="BN64" s="106"/>
      <c r="BO64" s="106"/>
      <c r="BP64" s="101"/>
      <c r="BQ64" s="387"/>
      <c r="BR64" s="108"/>
      <c r="BS64" s="103"/>
      <c r="BT64" s="101"/>
      <c r="BU64" s="101"/>
      <c r="BV64" s="101"/>
      <c r="BW64" s="104"/>
      <c r="BX64" s="105"/>
    </row>
    <row r="65" spans="2:76" s="1" customFormat="1" ht="30" customHeight="1" x14ac:dyDescent="0.25">
      <c r="B65" s="120" t="s">
        <v>148</v>
      </c>
      <c r="C65" s="742" t="s">
        <v>104</v>
      </c>
      <c r="D65" s="1235" t="s">
        <v>149</v>
      </c>
      <c r="E65" s="1235"/>
      <c r="F65" s="1235"/>
      <c r="G65" s="1236"/>
      <c r="H65" s="1230" t="s">
        <v>150</v>
      </c>
      <c r="I65" s="1228"/>
      <c r="J65" s="1231"/>
      <c r="K65" s="121">
        <v>23232</v>
      </c>
      <c r="L65" s="885">
        <v>0</v>
      </c>
      <c r="M65" s="446">
        <f>L65</f>
        <v>0</v>
      </c>
      <c r="N65" s="111">
        <f>K65*M65</f>
        <v>0</v>
      </c>
      <c r="O65" s="17"/>
      <c r="P65" s="99"/>
      <c r="Q65" s="100"/>
      <c r="R65" s="100"/>
      <c r="S65" s="408">
        <f>M65</f>
        <v>0</v>
      </c>
      <c r="T65" s="101"/>
      <c r="U65" s="386"/>
      <c r="V65" s="102"/>
      <c r="W65" s="103">
        <f>IF($M65&lt;&gt;0,"X",0)</f>
        <v>0</v>
      </c>
      <c r="X65" s="101">
        <f>IF($M65&lt;&gt;0,"XXX",0)</f>
        <v>0</v>
      </c>
      <c r="Y65" s="101">
        <f>IF($M65&lt;&gt;0,"XXX",0)</f>
        <v>0</v>
      </c>
      <c r="Z65" s="101">
        <f>IF($M65&lt;&gt;0,"XXX",0)</f>
        <v>0</v>
      </c>
      <c r="AA65" s="106"/>
      <c r="AB65" s="105"/>
      <c r="AG65" s="111">
        <v>23232</v>
      </c>
      <c r="AH65" s="688">
        <v>0</v>
      </c>
      <c r="AI65" s="446">
        <f>AH65</f>
        <v>0</v>
      </c>
      <c r="AJ65" s="725">
        <f>AG65*AI65</f>
        <v>0</v>
      </c>
      <c r="AK65" s="724" t="str">
        <f>IF(C65="1.1","02.3.68.1",IF(C65="1.2","02.3.68.2",IF(C65="1.5","02.3.68.5",IF(C65="3.1","02.3.61.1",))))</f>
        <v>02.3.68.2</v>
      </c>
      <c r="AL65" s="111">
        <f>AJ65-N65</f>
        <v>0</v>
      </c>
      <c r="AM65" s="17"/>
      <c r="AN65" s="99"/>
      <c r="AO65" s="100"/>
      <c r="AP65" s="100"/>
      <c r="AQ65" s="408">
        <f>AI65</f>
        <v>0</v>
      </c>
      <c r="AR65" s="101"/>
      <c r="AS65" s="386"/>
      <c r="AT65" s="102"/>
      <c r="AU65" s="103">
        <f>IF(AI65&lt;&gt;0,"X",0)</f>
        <v>0</v>
      </c>
      <c r="AV65" s="101">
        <f>IF(AI65&lt;&gt;0,"XXX",0)</f>
        <v>0</v>
      </c>
      <c r="AW65" s="101">
        <f>IF(AI65&lt;&gt;0,"XXX",0)</f>
        <v>0</v>
      </c>
      <c r="AX65" s="101">
        <f>IF(AI65&lt;&gt;0,"XXX",0)</f>
        <v>0</v>
      </c>
      <c r="AY65" s="106"/>
      <c r="AZ65" s="105"/>
      <c r="BE65" s="111">
        <v>23232</v>
      </c>
      <c r="BF65" s="688">
        <v>0</v>
      </c>
      <c r="BG65" s="446">
        <f>BF65</f>
        <v>0</v>
      </c>
      <c r="BH65" s="725">
        <f>BE65*BG65</f>
        <v>0</v>
      </c>
      <c r="BI65" s="724" t="str">
        <f t="shared" si="3"/>
        <v>02.3.68.2</v>
      </c>
      <c r="BJ65" s="111">
        <f t="shared" si="4"/>
        <v>0</v>
      </c>
      <c r="BK65" s="17"/>
      <c r="BL65" s="99"/>
      <c r="BM65" s="100"/>
      <c r="BN65" s="100"/>
      <c r="BO65" s="408">
        <f>BG65</f>
        <v>0</v>
      </c>
      <c r="BP65" s="101"/>
      <c r="BQ65" s="386"/>
      <c r="BR65" s="102"/>
      <c r="BS65" s="103">
        <f>IF(BG65&lt;&gt;0,"X",0)</f>
        <v>0</v>
      </c>
      <c r="BT65" s="101">
        <f>IF(BG65&lt;&gt;0,"XXX",0)</f>
        <v>0</v>
      </c>
      <c r="BU65" s="101">
        <f>IF(BG65&lt;&gt;0,"XXX",0)</f>
        <v>0</v>
      </c>
      <c r="BV65" s="101">
        <f>IF(BG65&lt;&gt;0,"XXX",0)</f>
        <v>0</v>
      </c>
      <c r="BW65" s="106"/>
      <c r="BX65" s="105"/>
    </row>
    <row r="66" spans="2:76" s="1" customFormat="1" ht="30" hidden="1" customHeight="1" x14ac:dyDescent="0.25">
      <c r="B66" s="120"/>
      <c r="C66" s="872"/>
      <c r="D66" s="872"/>
      <c r="E66" s="872"/>
      <c r="F66" s="872"/>
      <c r="G66" s="122"/>
      <c r="H66" s="116"/>
      <c r="I66" s="117"/>
      <c r="J66" s="577"/>
      <c r="K66" s="121"/>
      <c r="L66" s="879"/>
      <c r="M66" s="446"/>
      <c r="N66" s="111"/>
      <c r="O66" s="17"/>
      <c r="P66" s="107"/>
      <c r="Q66" s="106"/>
      <c r="R66" s="106"/>
      <c r="S66" s="106"/>
      <c r="T66" s="101"/>
      <c r="U66" s="387"/>
      <c r="V66" s="108"/>
      <c r="W66" s="103"/>
      <c r="X66" s="101"/>
      <c r="Y66" s="101"/>
      <c r="Z66" s="101"/>
      <c r="AA66" s="104"/>
      <c r="AB66" s="105"/>
      <c r="AG66" s="111"/>
      <c r="AH66" s="2"/>
      <c r="AI66" s="446"/>
      <c r="AJ66" s="725"/>
      <c r="AK66" s="724"/>
      <c r="AL66" s="111"/>
      <c r="AM66" s="17"/>
      <c r="AN66" s="107"/>
      <c r="AO66" s="106"/>
      <c r="AP66" s="106"/>
      <c r="AQ66" s="106"/>
      <c r="AR66" s="101"/>
      <c r="AS66" s="387"/>
      <c r="AT66" s="108"/>
      <c r="AU66" s="103"/>
      <c r="AV66" s="101"/>
      <c r="AW66" s="101"/>
      <c r="AX66" s="101"/>
      <c r="AY66" s="104"/>
      <c r="AZ66" s="105"/>
      <c r="BE66" s="111"/>
      <c r="BF66" s="2"/>
      <c r="BG66" s="446"/>
      <c r="BH66" s="725"/>
      <c r="BI66" s="724">
        <f t="shared" si="3"/>
        <v>0</v>
      </c>
      <c r="BJ66" s="111">
        <f t="shared" si="4"/>
        <v>0</v>
      </c>
      <c r="BK66" s="17"/>
      <c r="BL66" s="107"/>
      <c r="BM66" s="106"/>
      <c r="BN66" s="106"/>
      <c r="BO66" s="106"/>
      <c r="BP66" s="101"/>
      <c r="BQ66" s="387"/>
      <c r="BR66" s="108"/>
      <c r="BS66" s="103"/>
      <c r="BT66" s="101"/>
      <c r="BU66" s="101"/>
      <c r="BV66" s="101"/>
      <c r="BW66" s="104"/>
      <c r="BX66" s="105"/>
    </row>
    <row r="67" spans="2:76" s="1" customFormat="1" ht="30" customHeight="1" thickBot="1" x14ac:dyDescent="0.3">
      <c r="B67" s="120" t="s">
        <v>151</v>
      </c>
      <c r="C67" s="742" t="s">
        <v>104</v>
      </c>
      <c r="D67" s="1235" t="s">
        <v>95</v>
      </c>
      <c r="E67" s="1235"/>
      <c r="F67" s="1235"/>
      <c r="G67" s="1236"/>
      <c r="H67" s="1230" t="s">
        <v>152</v>
      </c>
      <c r="I67" s="1228"/>
      <c r="J67" s="1231"/>
      <c r="K67" s="121">
        <v>3872</v>
      </c>
      <c r="L67" s="885">
        <v>0</v>
      </c>
      <c r="M67" s="446">
        <f>L67</f>
        <v>0</v>
      </c>
      <c r="N67" s="111">
        <f>K67*M67</f>
        <v>0</v>
      </c>
      <c r="O67" s="17"/>
      <c r="P67" s="99"/>
      <c r="Q67" s="106"/>
      <c r="R67" s="106"/>
      <c r="S67" s="106"/>
      <c r="T67" s="101"/>
      <c r="U67" s="386"/>
      <c r="V67" s="102">
        <f>M67</f>
        <v>0</v>
      </c>
      <c r="W67" s="103"/>
      <c r="X67" s="101"/>
      <c r="Y67" s="101"/>
      <c r="Z67" s="101"/>
      <c r="AA67" s="106"/>
      <c r="AB67" s="412"/>
      <c r="AG67" s="111">
        <v>3872</v>
      </c>
      <c r="AH67" s="688">
        <v>0</v>
      </c>
      <c r="AI67" s="446">
        <f>AH67</f>
        <v>0</v>
      </c>
      <c r="AJ67" s="725">
        <f>AG67*AI67</f>
        <v>0</v>
      </c>
      <c r="AK67" s="726" t="str">
        <f>IF(C67="1.1","02.3.68.1",IF(C67="1.2","02.3.68.2",IF(C67="1.5","02.3.68.5",IF(C67="3.1","02.3.61.1",))))</f>
        <v>02.3.68.2</v>
      </c>
      <c r="AL67" s="727">
        <f>AJ67-N67</f>
        <v>0</v>
      </c>
      <c r="AM67" s="17"/>
      <c r="AN67" s="99"/>
      <c r="AO67" s="106"/>
      <c r="AP67" s="106"/>
      <c r="AQ67" s="106"/>
      <c r="AR67" s="101"/>
      <c r="AS67" s="386"/>
      <c r="AT67" s="102">
        <f>AI67</f>
        <v>0</v>
      </c>
      <c r="AU67" s="103"/>
      <c r="AV67" s="101"/>
      <c r="AW67" s="101"/>
      <c r="AX67" s="101"/>
      <c r="AY67" s="106"/>
      <c r="AZ67" s="412"/>
      <c r="BE67" s="111">
        <v>3872</v>
      </c>
      <c r="BF67" s="688">
        <v>0</v>
      </c>
      <c r="BG67" s="446">
        <f>BF67</f>
        <v>0</v>
      </c>
      <c r="BH67" s="725">
        <f>BE67*BG67</f>
        <v>0</v>
      </c>
      <c r="BI67" s="726" t="str">
        <f t="shared" si="3"/>
        <v>02.3.68.2</v>
      </c>
      <c r="BJ67" s="727">
        <f t="shared" si="4"/>
        <v>0</v>
      </c>
      <c r="BK67" s="17"/>
      <c r="BL67" s="99"/>
      <c r="BM67" s="106"/>
      <c r="BN67" s="106"/>
      <c r="BO67" s="106"/>
      <c r="BP67" s="101"/>
      <c r="BQ67" s="386"/>
      <c r="BR67" s="102">
        <f>BG67</f>
        <v>0</v>
      </c>
      <c r="BS67" s="103"/>
      <c r="BT67" s="101"/>
      <c r="BU67" s="101"/>
      <c r="BV67" s="101"/>
      <c r="BW67" s="106"/>
      <c r="BX67" s="412"/>
    </row>
    <row r="68" spans="2:76" s="1" customFormat="1" ht="18" thickBot="1" x14ac:dyDescent="0.3">
      <c r="B68" s="130" t="s">
        <v>52</v>
      </c>
      <c r="C68" s="131"/>
      <c r="D68" s="131"/>
      <c r="E68" s="131"/>
      <c r="F68" s="131"/>
      <c r="G68" s="131"/>
      <c r="H68" s="1237" t="str">
        <f>IF($N$16&gt;$F$14,"hodnota není v limitu"," možno ještě rozdělit")</f>
        <v xml:space="preserve"> možno ještě rozdělit</v>
      </c>
      <c r="I68" s="1237"/>
      <c r="J68" s="1237"/>
      <c r="K68" s="889">
        <f>IF($N$16&gt;$F$14," ",M68 )</f>
        <v>0</v>
      </c>
      <c r="L68" s="712"/>
      <c r="M68" s="132">
        <f>F14-N68</f>
        <v>0</v>
      </c>
      <c r="N68" s="61">
        <f>SUM(N17:N67)</f>
        <v>0</v>
      </c>
      <c r="O68" s="650">
        <f>IF(OR(W17&lt;&gt;0,W19&lt;&gt;0,W21&lt;&gt;0,W23&lt;&gt;0,W25&lt;&gt;0,W43&lt;&gt;0,W47&lt;&gt;0,W55&lt;&gt;0,W57&lt;&gt;0,W59&lt;&gt;0,W61&lt;&gt;0,W63&lt;&gt;0,W65&lt;&gt;0,W49&lt;&gt;0,W51&lt;&gt;0,W53&lt;&gt;0),"1",0)</f>
        <v>0</v>
      </c>
      <c r="P68" s="133">
        <v>54000</v>
      </c>
      <c r="Q68" s="134">
        <v>50501</v>
      </c>
      <c r="R68" s="134">
        <v>52601</v>
      </c>
      <c r="S68" s="134">
        <v>52602</v>
      </c>
      <c r="T68" s="134">
        <v>52106</v>
      </c>
      <c r="U68" s="137">
        <v>51212</v>
      </c>
      <c r="V68" s="135">
        <v>51017</v>
      </c>
      <c r="W68" s="136">
        <v>51010</v>
      </c>
      <c r="X68" s="134">
        <v>51610</v>
      </c>
      <c r="Y68" s="134">
        <v>51710</v>
      </c>
      <c r="Z68" s="134">
        <v>51510</v>
      </c>
      <c r="AA68" s="137">
        <v>52510</v>
      </c>
      <c r="AB68" s="138">
        <v>60000</v>
      </c>
      <c r="AG68" s="735">
        <f>IF(AJ16&gt;N68," ",AI68)</f>
        <v>0</v>
      </c>
      <c r="AH68" s="736"/>
      <c r="AI68" s="737">
        <f>N68-AJ68</f>
        <v>0</v>
      </c>
      <c r="AJ68" s="738">
        <f>SUM(AJ17:AJ67)</f>
        <v>0</v>
      </c>
      <c r="AK68" s="739"/>
      <c r="AL68" s="740">
        <f>SUM(AL17:AL67)</f>
        <v>0</v>
      </c>
      <c r="AM68" s="964">
        <f>IF(OR(AU17&lt;&gt;0,AU19&lt;&gt;0,AU21&lt;&gt;0,AU23&lt;&gt;0,AU25&lt;&gt;0,AU43&lt;&gt;0,AU47&lt;&gt;0,AU55&lt;&gt;0,AU57&lt;&gt;0,AU59&lt;&gt;0,AU61&lt;&gt;0,AU63&lt;&gt;0,AU65&lt;&gt;0),"1",0)</f>
        <v>0</v>
      </c>
      <c r="AN68" s="133">
        <v>54000</v>
      </c>
      <c r="AO68" s="134">
        <v>50501</v>
      </c>
      <c r="AP68" s="134">
        <v>52601</v>
      </c>
      <c r="AQ68" s="134">
        <v>52602</v>
      </c>
      <c r="AR68" s="134">
        <v>52106</v>
      </c>
      <c r="AS68" s="137">
        <v>51212</v>
      </c>
      <c r="AT68" s="135">
        <v>51017</v>
      </c>
      <c r="AU68" s="136">
        <v>51010</v>
      </c>
      <c r="AV68" s="134">
        <v>51610</v>
      </c>
      <c r="AW68" s="134">
        <v>51710</v>
      </c>
      <c r="AX68" s="134">
        <v>51510</v>
      </c>
      <c r="AY68" s="137">
        <v>52510</v>
      </c>
      <c r="AZ68" s="138">
        <v>60000</v>
      </c>
      <c r="BE68" s="735">
        <f>IF(BH16&gt;$N68," ",BG68)</f>
        <v>0</v>
      </c>
      <c r="BF68" s="736"/>
      <c r="BG68" s="737">
        <f>$N68-BH68</f>
        <v>0</v>
      </c>
      <c r="BH68" s="738">
        <f>SUM(BH17:BH67)</f>
        <v>0</v>
      </c>
      <c r="BI68" s="739"/>
      <c r="BJ68" s="740">
        <f>SUM(BJ17:BJ67)</f>
        <v>0</v>
      </c>
      <c r="BK68" s="964">
        <f>IF(OR(BS17&lt;&gt;0,BS19&lt;&gt;0,BS21&lt;&gt;0,BS23&lt;&gt;0,BS25&lt;&gt;0,BS43&lt;&gt;0,BS47&lt;&gt;0,BS55&lt;&gt;0,BS57&lt;&gt;0,BS59&lt;&gt;0,BS61&lt;&gt;0,BS63&lt;&gt;0,BS65&lt;&gt;0,BS49&lt;&gt;0,BS51&lt;&gt;0,BS53&lt;&gt;0),"1",0)</f>
        <v>0</v>
      </c>
      <c r="BL68" s="133">
        <v>54000</v>
      </c>
      <c r="BM68" s="134">
        <v>50501</v>
      </c>
      <c r="BN68" s="134">
        <v>52601</v>
      </c>
      <c r="BO68" s="134">
        <v>52602</v>
      </c>
      <c r="BP68" s="134">
        <v>52106</v>
      </c>
      <c r="BQ68" s="137">
        <v>51212</v>
      </c>
      <c r="BR68" s="135">
        <v>51017</v>
      </c>
      <c r="BS68" s="136">
        <v>51010</v>
      </c>
      <c r="BT68" s="134">
        <v>51610</v>
      </c>
      <c r="BU68" s="134">
        <v>51710</v>
      </c>
      <c r="BV68" s="134">
        <v>51510</v>
      </c>
      <c r="BW68" s="137">
        <v>52510</v>
      </c>
      <c r="BX68" s="138">
        <v>60000</v>
      </c>
    </row>
    <row r="69" spans="2:76" s="1" customFormat="1" ht="21" customHeight="1" thickBot="1" x14ac:dyDescent="0.3">
      <c r="B69" s="631"/>
      <c r="C69" s="632"/>
      <c r="D69" s="633">
        <f>F69+G69+H69</f>
        <v>0</v>
      </c>
      <c r="E69" s="632"/>
      <c r="F69" s="633">
        <f>N17+N19+N21+N23+N27+N31+N33+N35+N37+N39+N41+N43+N57+N59+N61+N63+N65+N67</f>
        <v>0</v>
      </c>
      <c r="G69" s="633">
        <f>N25+N45+N47+N55</f>
        <v>0</v>
      </c>
      <c r="H69" s="633">
        <f>N29</f>
        <v>0</v>
      </c>
      <c r="I69" s="580"/>
      <c r="J69" s="580"/>
      <c r="K69" s="580"/>
      <c r="L69" s="474"/>
      <c r="M69" s="475"/>
      <c r="N69" s="619" t="str">
        <f>IF(N55+N53+N51+N49&gt;F14/2,"šablona na využití ICT překračuje polovinu maximální dotace","")</f>
        <v/>
      </c>
      <c r="O69" s="17"/>
      <c r="P69" s="535">
        <f>SUM(P17:P67)</f>
        <v>0</v>
      </c>
      <c r="Q69" s="536">
        <f>ROUND(SUM(Q17:Q67),2)</f>
        <v>0</v>
      </c>
      <c r="R69" s="536">
        <f>ROUND(SUM(R17:R67),2)</f>
        <v>0</v>
      </c>
      <c r="S69" s="535">
        <f>SUM(S17:S67)</f>
        <v>0</v>
      </c>
      <c r="T69" s="535">
        <f>SUM(T17:T67)</f>
        <v>0</v>
      </c>
      <c r="U69" s="537">
        <f>SUM(U17:U67)</f>
        <v>0</v>
      </c>
      <c r="V69" s="537">
        <f>SUM(V17:V67)</f>
        <v>0</v>
      </c>
      <c r="W69" s="538">
        <f>O68</f>
        <v>0</v>
      </c>
      <c r="X69" s="539">
        <f>IF(W69&gt;0,"XXX",0)</f>
        <v>0</v>
      </c>
      <c r="Y69" s="539">
        <f>X69</f>
        <v>0</v>
      </c>
      <c r="Z69" s="540">
        <f>X69</f>
        <v>0</v>
      </c>
      <c r="AA69" s="541">
        <f>ROUND(SUM(AA17:AA67),0)</f>
        <v>0</v>
      </c>
      <c r="AB69" s="542">
        <f>FLOOR(SUM(AB17:AB67),1)</f>
        <v>0</v>
      </c>
      <c r="AG69" s="728" t="str">
        <f>IF(AJ68&gt;N68,"hodnota převyšuje Rozhodnutí"," možno ještě rozdělit")</f>
        <v xml:space="preserve"> možno ještě rozdělit</v>
      </c>
      <c r="AH69" s="729"/>
      <c r="AI69" s="475"/>
      <c r="AJ69" s="730"/>
      <c r="AK69" s="730"/>
      <c r="AL69" s="619"/>
      <c r="AM69" s="17"/>
      <c r="AN69" s="535">
        <f>SUM(AN17:AN67)</f>
        <v>0</v>
      </c>
      <c r="AO69" s="536">
        <f>ROUND(SUM(AO17:AO67),2)</f>
        <v>0</v>
      </c>
      <c r="AP69" s="536">
        <f>ROUND(SUM(AP17:AP67),2)</f>
        <v>0</v>
      </c>
      <c r="AQ69" s="535">
        <f>SUM(AQ17:AQ67)</f>
        <v>0</v>
      </c>
      <c r="AR69" s="535">
        <f>SUM(AR17:AR67)</f>
        <v>0</v>
      </c>
      <c r="AS69" s="537">
        <f>SUM(AS17:AS67)</f>
        <v>0</v>
      </c>
      <c r="AT69" s="537">
        <f>SUM(AT17:AT67)</f>
        <v>0</v>
      </c>
      <c r="AU69" s="538">
        <f>AM68</f>
        <v>0</v>
      </c>
      <c r="AV69" s="539">
        <f>IF(AU69&gt;0,"XXX",0)</f>
        <v>0</v>
      </c>
      <c r="AW69" s="539">
        <f>AV69</f>
        <v>0</v>
      </c>
      <c r="AX69" s="540">
        <f>AV69</f>
        <v>0</v>
      </c>
      <c r="AY69" s="541">
        <f>ROUND(SUM(AY17:AY67),0)</f>
        <v>0</v>
      </c>
      <c r="AZ69" s="542">
        <f>FLOOR(SUM(AZ17:AZ67),1)</f>
        <v>0</v>
      </c>
      <c r="BE69" s="728" t="str">
        <f>IF(BH68&gt;$N68,"hodnota převyšuje Rozhodnutí"," možno ještě rozdělit")</f>
        <v xml:space="preserve"> možno ještě rozdělit</v>
      </c>
      <c r="BF69" s="729"/>
      <c r="BG69" s="475"/>
      <c r="BH69" s="730"/>
      <c r="BI69" s="730"/>
      <c r="BJ69" s="619"/>
      <c r="BK69" s="17"/>
      <c r="BL69" s="535">
        <f>SUM(BL17:BL67)</f>
        <v>0</v>
      </c>
      <c r="BM69" s="536">
        <f>ROUND(SUM(BM17:BM67),2)</f>
        <v>0</v>
      </c>
      <c r="BN69" s="536">
        <f>ROUND(SUM(BN17:BN67),2)</f>
        <v>0</v>
      </c>
      <c r="BO69" s="535">
        <f>SUM(BO17:BO67)</f>
        <v>0</v>
      </c>
      <c r="BP69" s="535">
        <f>SUM(BP17:BP67)</f>
        <v>0</v>
      </c>
      <c r="BQ69" s="537">
        <f>SUM(BQ17:BQ67)</f>
        <v>0</v>
      </c>
      <c r="BR69" s="537">
        <f>SUM(BR17:BR67)</f>
        <v>0</v>
      </c>
      <c r="BS69" s="538">
        <f>BK68</f>
        <v>0</v>
      </c>
      <c r="BT69" s="539">
        <f>IF(BS69&gt;0,"XXX",0)</f>
        <v>0</v>
      </c>
      <c r="BU69" s="539">
        <f>BT69</f>
        <v>0</v>
      </c>
      <c r="BV69" s="540">
        <f>BT69</f>
        <v>0</v>
      </c>
      <c r="BW69" s="541">
        <f>ROUND(SUM(BW17:BW67),0)</f>
        <v>0</v>
      </c>
      <c r="BX69" s="542">
        <f>FLOOR(SUM(BX17:BX67),1)</f>
        <v>0</v>
      </c>
    </row>
    <row r="70" spans="2:76" s="1" customFormat="1" ht="18.75" customHeight="1" thickBot="1" x14ac:dyDescent="0.3">
      <c r="B70" s="634"/>
      <c r="C70" s="635"/>
      <c r="D70" s="635"/>
      <c r="E70" s="636"/>
      <c r="F70" s="635"/>
      <c r="G70" s="637"/>
      <c r="H70" s="635"/>
      <c r="I70" s="476"/>
      <c r="J70" s="476"/>
      <c r="K70" s="476"/>
      <c r="L70" s="476"/>
      <c r="M70" s="477"/>
      <c r="N70" s="478"/>
      <c r="O70" s="17"/>
      <c r="P70" s="543" t="str">
        <f>IF(OR(P27&lt;&gt;0,P29&lt;&gt;0),"* Hodnotu součtu za celý projekt navyšte o plánovaný počet DVPP","")</f>
        <v/>
      </c>
      <c r="Q70" s="476"/>
      <c r="R70" s="476"/>
      <c r="S70" s="476"/>
      <c r="T70" s="476"/>
      <c r="U70" s="476"/>
      <c r="V70" s="476"/>
      <c r="W70" s="476"/>
      <c r="X70" s="476"/>
      <c r="Y70" s="476"/>
      <c r="Z70" s="476"/>
      <c r="AA70" s="476"/>
      <c r="AB70" s="544"/>
      <c r="AG70" s="731"/>
      <c r="AH70" s="476"/>
      <c r="AI70" s="477"/>
      <c r="AJ70" s="886" t="str">
        <f>IF(AJ55+AJ53+AJ51+AJ49&gt;F14/2,"šablona na využití ICT překračuje polovinu maximální dotace","")</f>
        <v/>
      </c>
      <c r="AK70" s="732"/>
      <c r="AL70" s="478"/>
      <c r="AM70" s="17"/>
      <c r="AN70" s="703" t="str">
        <f>IF(OR(AN27&lt;&gt;0,AN29&lt;&gt;0,AN31&lt;&gt;0),"* Hodnotu součtu za celý projekt navyšte o plánovaný počet DVPP","")</f>
        <v/>
      </c>
      <c r="AO70" s="476"/>
      <c r="AP70" s="476"/>
      <c r="AQ70" s="476"/>
      <c r="AR70" s="476"/>
      <c r="AS70" s="476"/>
      <c r="AT70" s="476"/>
      <c r="AU70" s="476"/>
      <c r="AV70" s="476"/>
      <c r="AW70" s="476"/>
      <c r="AX70" s="476"/>
      <c r="AY70" s="476"/>
      <c r="AZ70" s="544"/>
      <c r="BE70" s="731"/>
      <c r="BF70" s="476"/>
      <c r="BG70" s="477"/>
      <c r="BH70" s="886" t="str">
        <f>IF(BH55+BH53+BH51+BH49&gt;$F$14/2,"šablona na využití ICT překračuje polovinu maximální dotace","")</f>
        <v/>
      </c>
      <c r="BI70" s="732"/>
      <c r="BJ70" s="478"/>
      <c r="BK70" s="17"/>
      <c r="BL70" s="703" t="str">
        <f>IF(OR(BL27&lt;&gt;0,BL29&lt;&gt;0,BL31&lt;&gt;0),"* Hodnotu součtu za celý projekt navyšte o plánovaný počet DVPP","")</f>
        <v/>
      </c>
      <c r="BM70" s="476"/>
      <c r="BN70" s="476"/>
      <c r="BO70" s="476"/>
      <c r="BP70" s="476"/>
      <c r="BQ70" s="476"/>
      <c r="BR70" s="476"/>
      <c r="BS70" s="476"/>
      <c r="BT70" s="476"/>
      <c r="BU70" s="476"/>
      <c r="BV70" s="476"/>
      <c r="BW70" s="476"/>
      <c r="BX70" s="544"/>
    </row>
  </sheetData>
  <sheetProtection algorithmName="SHA-512" hashValue="NXjiA63FP6hEAJrsPrMbChljRp3VRKJmjoPpNZ2GghsyfIXb8+slwICaP8OApeI7XS0faLcAHBGOFeQUN30KRQ==" saltValue="X8p9nmPEP7H2SXGGGVjr+g==" spinCount="100000" sheet="1" objects="1" scenarios="1"/>
  <mergeCells count="129">
    <mergeCell ref="P15:V15"/>
    <mergeCell ref="S11:S14"/>
    <mergeCell ref="V11:V14"/>
    <mergeCell ref="AX11:AX14"/>
    <mergeCell ref="AY11:AY14"/>
    <mergeCell ref="AZ11:AZ14"/>
    <mergeCell ref="AN15:AT15"/>
    <mergeCell ref="AU15:AY15"/>
    <mergeCell ref="AS11:AS14"/>
    <mergeCell ref="AT11:AT14"/>
    <mergeCell ref="AU11:AU14"/>
    <mergeCell ref="AV11:AV14"/>
    <mergeCell ref="AW11:AW14"/>
    <mergeCell ref="AN11:AN14"/>
    <mergeCell ref="AO11:AO14"/>
    <mergeCell ref="AP11:AP14"/>
    <mergeCell ref="AQ11:AQ14"/>
    <mergeCell ref="AR11:AR14"/>
    <mergeCell ref="K2:AJ2"/>
    <mergeCell ref="K3:AJ3"/>
    <mergeCell ref="K4:AJ4"/>
    <mergeCell ref="K5:AJ5"/>
    <mergeCell ref="K6:AJ6"/>
    <mergeCell ref="K7:AJ7"/>
    <mergeCell ref="AG11:AG15"/>
    <mergeCell ref="AH11:AH15"/>
    <mergeCell ref="AJ11:AJ15"/>
    <mergeCell ref="AA11:AA14"/>
    <mergeCell ref="K11:K15"/>
    <mergeCell ref="L11:L15"/>
    <mergeCell ref="P11:P14"/>
    <mergeCell ref="N11:N15"/>
    <mergeCell ref="AB11:AB14"/>
    <mergeCell ref="Q11:Q14"/>
    <mergeCell ref="W15:AA15"/>
    <mergeCell ref="T11:T14"/>
    <mergeCell ref="U11:U14"/>
    <mergeCell ref="W11:W14"/>
    <mergeCell ref="X11:X14"/>
    <mergeCell ref="Y11:Y14"/>
    <mergeCell ref="Z11:Z14"/>
    <mergeCell ref="R11:R14"/>
    <mergeCell ref="F2:G2"/>
    <mergeCell ref="F3:G3"/>
    <mergeCell ref="F4:G4"/>
    <mergeCell ref="H21:J21"/>
    <mergeCell ref="H23:J23"/>
    <mergeCell ref="H25:J25"/>
    <mergeCell ref="B12:G12"/>
    <mergeCell ref="B16:G16"/>
    <mergeCell ref="D17:G17"/>
    <mergeCell ref="D19:G19"/>
    <mergeCell ref="D21:G21"/>
    <mergeCell ref="D23:G23"/>
    <mergeCell ref="D25:G25"/>
    <mergeCell ref="H16:J16"/>
    <mergeCell ref="H11:J15"/>
    <mergeCell ref="H17:J17"/>
    <mergeCell ref="H19:J19"/>
    <mergeCell ref="F5:G5"/>
    <mergeCell ref="F6:G6"/>
    <mergeCell ref="F7:G7"/>
    <mergeCell ref="H29:J29"/>
    <mergeCell ref="D39:G39"/>
    <mergeCell ref="H31:J31"/>
    <mergeCell ref="D31:G31"/>
    <mergeCell ref="H33:J33"/>
    <mergeCell ref="H35:J35"/>
    <mergeCell ref="D33:G33"/>
    <mergeCell ref="D35:G35"/>
    <mergeCell ref="H27:J27"/>
    <mergeCell ref="D27:G27"/>
    <mergeCell ref="D67:G67"/>
    <mergeCell ref="D37:G37"/>
    <mergeCell ref="D29:G29"/>
    <mergeCell ref="D45:G45"/>
    <mergeCell ref="H68:J68"/>
    <mergeCell ref="H55:J55"/>
    <mergeCell ref="H67:J67"/>
    <mergeCell ref="H63:J63"/>
    <mergeCell ref="H65:J65"/>
    <mergeCell ref="H61:J61"/>
    <mergeCell ref="D63:G63"/>
    <mergeCell ref="D65:G65"/>
    <mergeCell ref="H47:J47"/>
    <mergeCell ref="D47:G47"/>
    <mergeCell ref="D55:G55"/>
    <mergeCell ref="D57:G57"/>
    <mergeCell ref="D59:G59"/>
    <mergeCell ref="D61:G61"/>
    <mergeCell ref="H57:J57"/>
    <mergeCell ref="H59:J59"/>
    <mergeCell ref="H37:J37"/>
    <mergeCell ref="H39:J39"/>
    <mergeCell ref="H41:J41"/>
    <mergeCell ref="H43:J43"/>
    <mergeCell ref="D41:G41"/>
    <mergeCell ref="D43:G43"/>
    <mergeCell ref="H45:J45"/>
    <mergeCell ref="D49:G49"/>
    <mergeCell ref="H49:J49"/>
    <mergeCell ref="D51:G51"/>
    <mergeCell ref="H51:J51"/>
    <mergeCell ref="D53:G53"/>
    <mergeCell ref="H53:J53"/>
    <mergeCell ref="BX11:BX14"/>
    <mergeCell ref="BE11:BE15"/>
    <mergeCell ref="BF11:BF15"/>
    <mergeCell ref="BH11:BH15"/>
    <mergeCell ref="BI11:BI15"/>
    <mergeCell ref="BJ11:BJ15"/>
    <mergeCell ref="BL11:BL14"/>
    <mergeCell ref="BM11:BM14"/>
    <mergeCell ref="BN11:BN14"/>
    <mergeCell ref="BO11:BO14"/>
    <mergeCell ref="BL15:BR15"/>
    <mergeCell ref="BS15:BW15"/>
    <mergeCell ref="BW11:BW14"/>
    <mergeCell ref="AG9:AL9"/>
    <mergeCell ref="BE9:BJ9"/>
    <mergeCell ref="BP11:BP14"/>
    <mergeCell ref="BQ11:BQ14"/>
    <mergeCell ref="BR11:BR14"/>
    <mergeCell ref="BS11:BS14"/>
    <mergeCell ref="BT11:BT14"/>
    <mergeCell ref="BU11:BU14"/>
    <mergeCell ref="BV11:BV14"/>
    <mergeCell ref="AK11:AK15"/>
    <mergeCell ref="AL11:AL15"/>
  </mergeCells>
  <conditionalFormatting sqref="L19 L31 L17 L21 L23 L29 AH17 AH19 AH21 AH23 AH29 AH31">
    <cfRule type="expression" dxfId="81" priority="28">
      <formula>$E$14="Ano"</formula>
    </cfRule>
  </conditionalFormatting>
  <conditionalFormatting sqref="D14">
    <cfRule type="cellIs" dxfId="80" priority="32" stopIfTrue="1" operator="lessThan">
      <formula>0</formula>
    </cfRule>
    <cfRule type="cellIs" dxfId="79" priority="44" operator="greaterThan">
      <formula>2000</formula>
    </cfRule>
  </conditionalFormatting>
  <conditionalFormatting sqref="H68:N68 H16:N16">
    <cfRule type="expression" dxfId="78" priority="45" stopIfTrue="1">
      <formula>$N$68&gt;$F$14</formula>
    </cfRule>
  </conditionalFormatting>
  <conditionalFormatting sqref="D14">
    <cfRule type="expression" dxfId="77" priority="31">
      <formula>$M$15=1</formula>
    </cfRule>
  </conditionalFormatting>
  <conditionalFormatting sqref="L31">
    <cfRule type="expression" dxfId="76" priority="26">
      <formula>$L$31=1</formula>
    </cfRule>
  </conditionalFormatting>
  <conditionalFormatting sqref="L49:N55">
    <cfRule type="expression" dxfId="75" priority="18">
      <formula>$N$49+$N$51+$N$53+$N$55&gt;$F$14/2</formula>
    </cfRule>
  </conditionalFormatting>
  <conditionalFormatting sqref="AG16:AJ16 AL16 AG68:AJ68 AL68 AG69:AH69">
    <cfRule type="expression" dxfId="74" priority="30">
      <formula>$AG$68=" "</formula>
    </cfRule>
  </conditionalFormatting>
  <conditionalFormatting sqref="AH31">
    <cfRule type="cellIs" dxfId="73" priority="25" operator="equal">
      <formula>1</formula>
    </cfRule>
  </conditionalFormatting>
  <conditionalFormatting sqref="K3 K5:K7">
    <cfRule type="cellIs" dxfId="72" priority="14" operator="notEqual">
      <formula>"OK"</formula>
    </cfRule>
  </conditionalFormatting>
  <conditionalFormatting sqref="AH49:AJ55">
    <cfRule type="expression" dxfId="71" priority="8">
      <formula>$AJ$49+$AJ$51+$AJ$53+$AJ$55&gt;($F$14/2)</formula>
    </cfRule>
  </conditionalFormatting>
  <conditionalFormatting sqref="BF17 BF19 BF21 BF23 BF29 BF31">
    <cfRule type="expression" dxfId="70" priority="6">
      <formula>$E$14="Ano"</formula>
    </cfRule>
  </conditionalFormatting>
  <conditionalFormatting sqref="BE16:BH16 BJ16 BE68:BH68 BJ68 BE69:BF69">
    <cfRule type="expression" dxfId="69" priority="7">
      <formula>$BE$68=" "</formula>
    </cfRule>
  </conditionalFormatting>
  <conditionalFormatting sqref="BF31">
    <cfRule type="cellIs" dxfId="68" priority="5" operator="equal">
      <formula>1</formula>
    </cfRule>
  </conditionalFormatting>
  <conditionalFormatting sqref="BF49:BH55">
    <cfRule type="expression" dxfId="67" priority="4">
      <formula>$BH$49+$BH$51+$BH$53+$BH$55&gt;($F$14/2)</formula>
    </cfRule>
  </conditionalFormatting>
  <conditionalFormatting sqref="BJ3:BJ4 BJ6:BJ7">
    <cfRule type="cellIs" dxfId="66" priority="3" operator="notEqual">
      <formula>"ok"</formula>
    </cfRule>
  </conditionalFormatting>
  <conditionalFormatting sqref="BG70:BI70">
    <cfRule type="expression" dxfId="65" priority="2">
      <formula>$BH$70&lt;&gt;""</formula>
    </cfRule>
  </conditionalFormatting>
  <conditionalFormatting sqref="BJ5">
    <cfRule type="cellIs" dxfId="64" priority="1" operator="notEqual">
      <formula>"ok"</formula>
    </cfRule>
  </conditionalFormatting>
  <dataValidations count="6">
    <dataValidation type="whole" allowBlank="1" showInputMessage="1" showErrorMessage="1" sqref="L18 L20 L28:L30 L22 L24:L26 AH54 L56:L67 AH18 AH20 AH28:AH30 AH22 AH24:AH26 AH56:AH67 AH32:AH48 L32:L48 L50 AH50 AH52 L52 L54 BF54 BF18 BF20 BF28:BF30 BF22 BF24:BF26 BF56:BF67 BF32:BF48 BF50 BF52" xr:uid="{00000000-0002-0000-0300-000000000000}">
      <formula1>0</formula1>
      <formula2>999999</formula2>
    </dataValidation>
    <dataValidation type="list" allowBlank="1" showInputMessage="1" showErrorMessage="1" sqref="E14" xr:uid="{00000000-0002-0000-0300-000001000000}">
      <formula1>"Ano,Ne"</formula1>
    </dataValidation>
    <dataValidation type="whole" allowBlank="1" showInputMessage="1" showErrorMessage="1" sqref="L17 L23 L21 L19 AH17 AH23 AH21 AH19 BF17 BF23 BF21 BF19" xr:uid="{00000000-0002-0000-0300-000002000000}">
      <formula1>0</formula1>
      <formula2>1000</formula2>
    </dataValidation>
    <dataValidation type="whole" allowBlank="1" showErrorMessage="1" sqref="L27 AH27 BF27" xr:uid="{00000000-0002-0000-0300-000003000000}">
      <formula1>0</formula1>
      <formula2>999999</formula2>
    </dataValidation>
    <dataValidation type="whole" allowBlank="1" showInputMessage="1" showErrorMessage="1" prompt="nejméně 2" sqref="L31 AH31 BF31" xr:uid="{00000000-0002-0000-0300-000004000000}">
      <formula1>0</formula1>
      <formula2>999999</formula2>
    </dataValidation>
    <dataValidation type="whole" allowBlank="1" showInputMessage="1" showErrorMessage="1" prompt="V názvu aktivity vyberte z nabídky jednu z variant aktivity. _x000a_Aktivitu je možné zvolit nejvýš v hodnotě dosahující poloviny maximální výše dotace pro daný subjekt." sqref="L55 AH55 L49 AH49 L51 AH51 L53 AH53 BF55 BF49 BF51 BF53" xr:uid="{00000000-0002-0000-0300-000005000000}">
      <formula1>0</formula1>
      <formula2>999999</formula2>
    </dataValidation>
  </dataValidations>
  <hyperlinks>
    <hyperlink ref="B1" location="'Úvodní strana'!A1" display="zpět na úvodní stranu" xr:uid="{00000000-0004-0000-0300-000000000000}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B1:BY59"/>
  <sheetViews>
    <sheetView topLeftCell="AH16" zoomScaleNormal="100" workbookViewId="0">
      <selection activeCell="BB39" sqref="BB39"/>
    </sheetView>
  </sheetViews>
  <sheetFormatPr defaultColWidth="9.140625" defaultRowHeight="14.25" x14ac:dyDescent="0.25"/>
  <cols>
    <col min="1" max="1" width="1.7109375" style="4" customWidth="1"/>
    <col min="2" max="2" width="7.28515625" style="8" customWidth="1"/>
    <col min="3" max="3" width="3.7109375" style="5" hidden="1" customWidth="1"/>
    <col min="4" max="4" width="17.140625" style="5" customWidth="1"/>
    <col min="5" max="5" width="11.5703125" style="5" customWidth="1"/>
    <col min="6" max="6" width="17.140625" style="5" customWidth="1"/>
    <col min="7" max="7" width="4.7109375" style="5" customWidth="1"/>
    <col min="8" max="8" width="17.140625" style="5" customWidth="1"/>
    <col min="9" max="9" width="16.5703125" style="5" customWidth="1"/>
    <col min="10" max="10" width="23.140625" style="5" customWidth="1"/>
    <col min="11" max="11" width="20.5703125" style="4" customWidth="1"/>
    <col min="12" max="12" width="20.5703125" style="5" customWidth="1"/>
    <col min="13" max="13" width="19" style="17" hidden="1" customWidth="1"/>
    <col min="14" max="14" width="20.5703125" style="6" customWidth="1"/>
    <col min="15" max="15" width="2.85546875" style="17" customWidth="1"/>
    <col min="16" max="16" width="8" style="6" customWidth="1"/>
    <col min="17" max="17" width="20.5703125" style="6" customWidth="1"/>
    <col min="18" max="18" width="6.5703125" style="5" hidden="1" customWidth="1"/>
    <col min="19" max="19" width="6.42578125" style="5" hidden="1" customWidth="1"/>
    <col min="20" max="21" width="6.85546875" style="5" hidden="1" customWidth="1"/>
    <col min="22" max="22" width="6.42578125" style="5" hidden="1" customWidth="1"/>
    <col min="23" max="24" width="6.85546875" style="5" hidden="1" customWidth="1"/>
    <col min="25" max="25" width="7.85546875" style="5" hidden="1" customWidth="1"/>
    <col min="26" max="26" width="6.42578125" style="5" hidden="1" customWidth="1"/>
    <col min="27" max="27" width="6.7109375" style="5" hidden="1" customWidth="1"/>
    <col min="28" max="28" width="6.28515625" style="5" hidden="1" customWidth="1"/>
    <col min="29" max="29" width="6.5703125" style="5" hidden="1" customWidth="1"/>
    <col min="30" max="30" width="7.42578125" style="5" hidden="1" customWidth="1"/>
    <col min="31" max="31" width="9.140625" style="4" hidden="1" customWidth="1"/>
    <col min="32" max="32" width="14" style="4" customWidth="1"/>
    <col min="33" max="34" width="20.5703125" style="4" customWidth="1"/>
    <col min="35" max="35" width="19" style="4" hidden="1" customWidth="1"/>
    <col min="36" max="38" width="20.5703125" style="4" customWidth="1"/>
    <col min="39" max="39" width="3.42578125" style="4" customWidth="1"/>
    <col min="40" max="52" width="9.140625" style="4" hidden="1" customWidth="1"/>
    <col min="53" max="53" width="8" style="4" customWidth="1"/>
    <col min="54" max="54" width="20.5703125" style="4" customWidth="1"/>
    <col min="55" max="55" width="9.140625" style="4"/>
    <col min="56" max="57" width="20.5703125" style="4" customWidth="1"/>
    <col min="58" max="58" width="19" style="4" hidden="1" customWidth="1"/>
    <col min="59" max="61" width="20.5703125" style="4" customWidth="1"/>
    <col min="62" max="62" width="3.42578125" style="4" customWidth="1"/>
    <col min="63" max="75" width="9.140625" style="4" hidden="1" customWidth="1"/>
    <col min="76" max="76" width="8" style="4" customWidth="1"/>
    <col min="77" max="77" width="20.5703125" style="4" customWidth="1"/>
    <col min="78" max="16384" width="9.140625" style="4"/>
  </cols>
  <sheetData>
    <row r="1" spans="2:77" ht="15" x14ac:dyDescent="0.25">
      <c r="B1" s="78" t="s">
        <v>32</v>
      </c>
      <c r="C1" s="4"/>
      <c r="D1" s="4"/>
      <c r="E1" s="4"/>
      <c r="F1" s="4"/>
      <c r="R1" s="5" t="s">
        <v>262</v>
      </c>
    </row>
    <row r="2" spans="2:77" ht="30" customHeight="1" x14ac:dyDescent="0.25">
      <c r="B2" s="78"/>
      <c r="C2" s="4"/>
      <c r="D2" s="4"/>
      <c r="E2" s="4"/>
      <c r="F2" s="1321" t="s">
        <v>319</v>
      </c>
      <c r="G2" s="1321"/>
      <c r="H2" s="929" t="s">
        <v>281</v>
      </c>
      <c r="I2" s="929" t="s">
        <v>282</v>
      </c>
      <c r="J2" s="929" t="s">
        <v>297</v>
      </c>
      <c r="K2" s="1322" t="s">
        <v>284</v>
      </c>
      <c r="L2" s="1322"/>
      <c r="M2" s="1322"/>
      <c r="N2" s="1322"/>
      <c r="O2" s="1322"/>
      <c r="P2" s="1322"/>
      <c r="Q2" s="1322"/>
      <c r="R2" s="1322"/>
      <c r="S2" s="1322"/>
      <c r="T2" s="1322"/>
      <c r="U2" s="1322"/>
      <c r="V2" s="1322"/>
      <c r="W2" s="1322"/>
      <c r="X2" s="1322"/>
      <c r="Y2" s="1322"/>
      <c r="Z2" s="1322"/>
      <c r="AA2" s="1322"/>
      <c r="AB2" s="1322"/>
      <c r="AC2" s="1322"/>
      <c r="AD2" s="1322"/>
      <c r="AE2" s="1322"/>
      <c r="AF2" s="1322"/>
      <c r="AG2" s="1322"/>
      <c r="AH2" s="1322"/>
      <c r="BD2" s="1001" t="s">
        <v>320</v>
      </c>
      <c r="BE2" s="995" t="s">
        <v>282</v>
      </c>
      <c r="BG2" s="995" t="s">
        <v>323</v>
      </c>
      <c r="BH2" s="1006" t="s">
        <v>328</v>
      </c>
      <c r="BI2" s="998" t="s">
        <v>284</v>
      </c>
      <c r="BK2" s="998"/>
      <c r="BL2" s="998"/>
      <c r="BM2" s="998"/>
      <c r="BN2" s="998"/>
      <c r="BO2" s="998"/>
      <c r="BP2" s="998"/>
      <c r="BQ2" s="998"/>
      <c r="BR2" s="998"/>
      <c r="BS2" s="998"/>
      <c r="BT2" s="998"/>
      <c r="BU2" s="998"/>
      <c r="BV2" s="998"/>
      <c r="BW2" s="998"/>
    </row>
    <row r="3" spans="2:77" ht="21" customHeight="1" x14ac:dyDescent="0.25">
      <c r="B3" s="78"/>
      <c r="C3" s="4"/>
      <c r="D3" s="4"/>
      <c r="E3" s="4"/>
      <c r="F3" s="1318" t="s">
        <v>292</v>
      </c>
      <c r="G3" s="1318"/>
      <c r="H3" s="745">
        <f>N50</f>
        <v>0</v>
      </c>
      <c r="I3" s="745">
        <f>AJ50</f>
        <v>0</v>
      </c>
      <c r="J3" s="747">
        <f>H3-I3</f>
        <v>0</v>
      </c>
      <c r="K3" s="1319" t="str">
        <f>IF(J3&gt;=0,"OK","nelze navýšit dotaci subjektu")</f>
        <v>OK</v>
      </c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19"/>
      <c r="X3" s="1319"/>
      <c r="Y3" s="1319"/>
      <c r="Z3" s="1319"/>
      <c r="AA3" s="1319"/>
      <c r="AB3" s="1319"/>
      <c r="AC3" s="1319"/>
      <c r="AD3" s="1319"/>
      <c r="AE3" s="1319"/>
      <c r="AF3" s="1319"/>
      <c r="AG3" s="1319"/>
      <c r="AH3" s="1319"/>
      <c r="AI3" s="931"/>
      <c r="BD3" s="1002" t="s">
        <v>292</v>
      </c>
      <c r="BE3" s="996">
        <f>BG50</f>
        <v>0</v>
      </c>
      <c r="BG3" s="996">
        <f>BE3-I3</f>
        <v>0</v>
      </c>
      <c r="BH3" s="1004">
        <f>H3-BE3</f>
        <v>0</v>
      </c>
      <c r="BI3" s="1008" t="str">
        <f>IF(BH3&gt;=0,"OK","nelze navýšit dotaci subjektu")</f>
        <v>OK</v>
      </c>
      <c r="BK3" s="997"/>
      <c r="BL3" s="997"/>
      <c r="BM3" s="997"/>
      <c r="BN3" s="997"/>
      <c r="BO3" s="997"/>
      <c r="BP3" s="997"/>
      <c r="BQ3" s="997"/>
      <c r="BR3" s="997"/>
      <c r="BS3" s="997"/>
      <c r="BT3" s="997"/>
      <c r="BU3" s="997"/>
      <c r="BV3" s="997"/>
      <c r="BW3" s="997"/>
    </row>
    <row r="4" spans="2:77" ht="21" customHeight="1" x14ac:dyDescent="0.25">
      <c r="B4" s="78"/>
      <c r="C4" s="4"/>
      <c r="D4" s="4"/>
      <c r="E4" s="4"/>
      <c r="F4" s="1168" t="s">
        <v>287</v>
      </c>
      <c r="G4" s="1168"/>
      <c r="H4" s="910">
        <f>SUMIFS(N17:N49,$C17:$C49,"1.1")</f>
        <v>0</v>
      </c>
      <c r="I4" s="910">
        <f>SUMIFS(AJ17:AJ49,$C17:$C49,"1.1")</f>
        <v>0</v>
      </c>
      <c r="J4" s="911">
        <f t="shared" ref="J4:J7" si="0">H4-I4</f>
        <v>0</v>
      </c>
      <c r="K4" s="1166" t="str">
        <f>IF(Souhrn!G7&lt;0,CONCATENATE("je překročena celková částka SC za všechny subjekty (navýšeno u: ",IF(Souhrn!H7&lt;&gt;0,"MŠ - ",""),IF(Souhrn!I7&lt;&gt;0,"ZŠ - ",""),IF(Souhrn!J7&lt;&gt;0,"ŠD - ",""),IF(Souhrn!K7&lt;&gt;0,"ŠK - ",""),IF(Souhrn!L7&lt;&gt;0,"SVČ - ",""),IF(Souhrn!M7&lt;&gt;0,"ZUŠ - ",""),")"),"OK")</f>
        <v>OK</v>
      </c>
      <c r="L4" s="1166"/>
      <c r="M4" s="1166"/>
      <c r="N4" s="1166"/>
      <c r="O4" s="1166"/>
      <c r="P4" s="1166"/>
      <c r="Q4" s="1166"/>
      <c r="R4" s="1166"/>
      <c r="S4" s="1166"/>
      <c r="T4" s="1166"/>
      <c r="U4" s="1166"/>
      <c r="V4" s="1166"/>
      <c r="W4" s="1166"/>
      <c r="X4" s="1166"/>
      <c r="Y4" s="1166"/>
      <c r="Z4" s="1166"/>
      <c r="AA4" s="1166"/>
      <c r="AB4" s="1166"/>
      <c r="AC4" s="1166"/>
      <c r="AD4" s="1166"/>
      <c r="AE4" s="1166"/>
      <c r="AF4" s="1166"/>
      <c r="AG4" s="1166"/>
      <c r="AH4" s="1166"/>
      <c r="AI4" s="915"/>
      <c r="AJ4" s="915"/>
      <c r="BD4" s="969" t="s">
        <v>287</v>
      </c>
      <c r="BE4" s="910">
        <f>SUMIFS(BG17:BG49,$C17:$C49,"1.1")</f>
        <v>0</v>
      </c>
      <c r="BF4" s="915"/>
      <c r="BG4" s="910">
        <f t="shared" ref="BG4:BG7" si="1">BE4-I4</f>
        <v>0</v>
      </c>
      <c r="BH4" s="911">
        <f t="shared" ref="BH4:BH7" si="2">H4-BE4</f>
        <v>0</v>
      </c>
      <c r="BI4" s="1009" t="str">
        <f>IF(Souhrn!U7&lt;0,CONCATENATE("je překročena celková částka SC za všechny subjekty (navýšeno u: ",IF(Souhrn!V7&lt;&gt;0,"MŠ - ",""),IF(Souhrn!W7&lt;&gt;0,"ZŠ - ",""),IF(Souhrn!X7&lt;&gt;0,"ŠD - ",""),IF(Souhrn!Y7&lt;&gt;0,"ŠK - ",""),IF(Souhrn!Z7&lt;&gt;0,"SVČ - ",""),IF(Souhrn!AA7&lt;&gt;0,"ZUŠ - ",""),")"),"OK")</f>
        <v>OK</v>
      </c>
      <c r="BK4" s="989"/>
      <c r="BL4" s="989"/>
      <c r="BM4" s="989"/>
      <c r="BN4" s="989"/>
      <c r="BO4" s="989"/>
      <c r="BP4" s="989"/>
      <c r="BQ4" s="989"/>
      <c r="BR4" s="989"/>
      <c r="BS4" s="989"/>
      <c r="BT4" s="989"/>
      <c r="BU4" s="989"/>
      <c r="BV4" s="989"/>
      <c r="BW4" s="989"/>
    </row>
    <row r="5" spans="2:77" ht="21" customHeight="1" x14ac:dyDescent="0.25">
      <c r="B5" s="78"/>
      <c r="C5" s="4"/>
      <c r="D5" s="4"/>
      <c r="E5" s="4"/>
      <c r="F5" s="1318" t="s">
        <v>288</v>
      </c>
      <c r="G5" s="1318"/>
      <c r="H5" s="745">
        <f>SUMIFS(N17:N49,$C17:$C49,"1.2")</f>
        <v>0</v>
      </c>
      <c r="I5" s="745">
        <f>SUMIFS(AJ17:AJ49,$C17:$C49,"1.2")</f>
        <v>0</v>
      </c>
      <c r="J5" s="747">
        <f t="shared" si="0"/>
        <v>0</v>
      </c>
      <c r="K5" s="1319" t="str">
        <f>IF(Souhrn!G8&lt;0,CONCATENATE("je překročena celková částka SC za všechny subjekty (navýšeno u: ",IF(Souhrn!H8&lt;&gt;0,"MŠ - ",""),IF(Souhrn!I8&lt;&gt;0,"ZŠ - ",""),IF(Souhrn!J8&lt;&gt;0,"ŠD - ",""),IF(Souhrn!K8&lt;&gt;0,"ŠK - ",""),IF(Souhrn!L8&lt;&gt;0,"SVČ - ",""),IF(Souhrn!M8&lt;&gt;0,"ZUŠ - ",""),")"),"OK")</f>
        <v>OK</v>
      </c>
      <c r="L5" s="1319"/>
      <c r="M5" s="1319"/>
      <c r="N5" s="1319"/>
      <c r="O5" s="1319"/>
      <c r="P5" s="1319"/>
      <c r="Q5" s="1319"/>
      <c r="R5" s="1319"/>
      <c r="S5" s="1319"/>
      <c r="T5" s="1319"/>
      <c r="U5" s="1319"/>
      <c r="V5" s="1319"/>
      <c r="W5" s="1319"/>
      <c r="X5" s="1319"/>
      <c r="Y5" s="1319"/>
      <c r="Z5" s="1319"/>
      <c r="AA5" s="1319"/>
      <c r="AB5" s="1319"/>
      <c r="AC5" s="1319"/>
      <c r="AD5" s="1319"/>
      <c r="AE5" s="1319"/>
      <c r="AF5" s="1319"/>
      <c r="AG5" s="1319"/>
      <c r="AH5" s="1319"/>
      <c r="AI5" s="931"/>
      <c r="BD5" s="1002" t="s">
        <v>288</v>
      </c>
      <c r="BE5" s="996">
        <f>SUMIFS(BG17:BG49,$C17:$C49,"1.2")</f>
        <v>0</v>
      </c>
      <c r="BG5" s="996">
        <f t="shared" si="1"/>
        <v>0</v>
      </c>
      <c r="BH5" s="1004">
        <f t="shared" si="2"/>
        <v>0</v>
      </c>
      <c r="BI5" s="1008" t="str">
        <f>IF(Souhrn!U8&lt;0,CONCATENATE("je překročena celková částka SC za všechny subjekty (navýšeno u: ",IF(Souhrn!V8&lt;&gt;0,"MŠ - ",""),IF(Souhrn!W8&lt;&gt;0,"ZŠ - ",""),IF(Souhrn!X8&lt;&gt;0,"ŠD - ",""),IF(Souhrn!Y8&lt;&gt;0,"ŠK - ",""),IF(Souhrn!Z8&lt;&gt;0,"SVČ - ",""),IF(Souhrn!AA8&lt;&gt;0,"ZUŠ - ",""),")"),"OK")</f>
        <v>OK</v>
      </c>
      <c r="BK5" s="999"/>
      <c r="BL5" s="999"/>
      <c r="BM5" s="999"/>
      <c r="BN5" s="999"/>
      <c r="BO5" s="999"/>
      <c r="BP5" s="999"/>
      <c r="BQ5" s="999"/>
      <c r="BR5" s="999"/>
      <c r="BS5" s="999"/>
      <c r="BT5" s="999"/>
      <c r="BU5" s="999"/>
      <c r="BV5" s="999"/>
      <c r="BW5" s="999"/>
    </row>
    <row r="6" spans="2:77" ht="21" customHeight="1" x14ac:dyDescent="0.25">
      <c r="B6" s="78"/>
      <c r="C6" s="4"/>
      <c r="D6" s="4"/>
      <c r="E6" s="4"/>
      <c r="F6" s="1317" t="s">
        <v>289</v>
      </c>
      <c r="G6" s="1317"/>
      <c r="H6" s="922">
        <f>SUMIFS(N17:N49,$C17:$C49,"1.5")</f>
        <v>0</v>
      </c>
      <c r="I6" s="922">
        <f>SUMIFS(AJ17:AJ49,$C17:$C49,"1.5")</f>
        <v>0</v>
      </c>
      <c r="J6" s="923">
        <f t="shared" si="0"/>
        <v>0</v>
      </c>
      <c r="K6" s="1320" t="str">
        <f>IF(Souhrn!G9&lt;0,CONCATENATE("je překročena celková částka SC za všechny subjekty (navýšeno u: ",IF(Souhrn!H9&lt;&gt;0,"MŠ - ",""),IF(Souhrn!I9&lt;&gt;0,"ZŠ - ",""),IF(Souhrn!J9&lt;&gt;0,"ŠD - ",""),IF(Souhrn!K9&lt;&gt;0,"ŠK - ",""),IF(Souhrn!L9&lt;&gt;0,"SVČ - ",""),IF(Souhrn!M9&lt;&gt;0,"ZUŠ - ",""),")"),"OK")</f>
        <v>OK</v>
      </c>
      <c r="L6" s="1320"/>
      <c r="M6" s="1320"/>
      <c r="N6" s="1320"/>
      <c r="O6" s="1320"/>
      <c r="P6" s="1320"/>
      <c r="Q6" s="1320"/>
      <c r="R6" s="1320"/>
      <c r="S6" s="1320"/>
      <c r="T6" s="1320"/>
      <c r="U6" s="1320"/>
      <c r="V6" s="1320"/>
      <c r="W6" s="1320"/>
      <c r="X6" s="1320"/>
      <c r="Y6" s="1320"/>
      <c r="Z6" s="1320"/>
      <c r="AA6" s="1320"/>
      <c r="AB6" s="1320"/>
      <c r="AC6" s="1320"/>
      <c r="AD6" s="1320"/>
      <c r="AE6" s="1320"/>
      <c r="AF6" s="1320"/>
      <c r="AG6" s="1320"/>
      <c r="AH6" s="1320"/>
      <c r="BD6" s="1003" t="s">
        <v>289</v>
      </c>
      <c r="BE6" s="996">
        <f>SUMIFS(BG17:BG49,$C17:$C49,"1.5")</f>
        <v>0</v>
      </c>
      <c r="BG6" s="996">
        <f t="shared" si="1"/>
        <v>0</v>
      </c>
      <c r="BH6" s="1005">
        <f t="shared" si="2"/>
        <v>0</v>
      </c>
      <c r="BI6" s="1011" t="str">
        <f>IF(Souhrn!U9&lt;0,CONCATENATE("je překročena celková částka SC za všechny subjekty (navýšeno u: ",IF(Souhrn!V9&lt;&gt;0,"MŠ - ",""),IF(Souhrn!W9&lt;&gt;0,"ZŠ - ",""),IF(Souhrn!X9&lt;&gt;0,"ŠD - ",""),IF(Souhrn!Y9&lt;&gt;0,"ŠK - ",""),IF(Souhrn!Z9&lt;&gt;0,"SVČ - ",""),IF(Souhrn!AA9&lt;&gt;0,"ZUŠ - ",""),")"),"OK")</f>
        <v>OK</v>
      </c>
      <c r="BK6" s="1000"/>
      <c r="BL6" s="1000"/>
      <c r="BM6" s="1000"/>
      <c r="BN6" s="1000"/>
      <c r="BO6" s="1000"/>
      <c r="BP6" s="1000"/>
      <c r="BQ6" s="1000"/>
      <c r="BR6" s="1000"/>
      <c r="BS6" s="1000"/>
      <c r="BT6" s="1000"/>
      <c r="BU6" s="1000"/>
      <c r="BV6" s="1000"/>
      <c r="BW6" s="1000"/>
    </row>
    <row r="7" spans="2:77" ht="21" customHeight="1" x14ac:dyDescent="0.25">
      <c r="B7" s="78"/>
      <c r="C7" s="4"/>
      <c r="D7" s="4"/>
      <c r="E7" s="4"/>
      <c r="F7" s="1318" t="s">
        <v>290</v>
      </c>
      <c r="G7" s="1318"/>
      <c r="H7" s="745">
        <f>SUMIFS(N17:N49,$C17:$C49,"3.1")</f>
        <v>0</v>
      </c>
      <c r="I7" s="745">
        <f>SUMIFS(AJ17:AJ49,$C17:$C49,"3.1")</f>
        <v>0</v>
      </c>
      <c r="J7" s="747">
        <f t="shared" si="0"/>
        <v>0</v>
      </c>
      <c r="K7" s="1319" t="str">
        <f>IF(Souhrn!G10&lt;0,CONCATENATE("je překročena celková částka SC za všechny subjekty (navýšeno u: ",IF(Souhrn!H10&lt;&gt;0,"MŠ - ",""),IF(Souhrn!I10&lt;&gt;0,"ZŠ - ",""),IF(Souhrn!J10&lt;&gt;0,"ŠD - ",""),IF(Souhrn!K10&lt;&gt;0,"ŠK - ",""),IF(Souhrn!L10&lt;&gt;0,"SVČ - ",""),IF(Souhrn!M10&lt;&gt;0,"ZUŠ - ",""),")"),"OK")</f>
        <v>OK</v>
      </c>
      <c r="L7" s="1319"/>
      <c r="M7" s="1319"/>
      <c r="N7" s="1319"/>
      <c r="O7" s="1319"/>
      <c r="P7" s="1319"/>
      <c r="Q7" s="1319"/>
      <c r="R7" s="1319"/>
      <c r="S7" s="1319"/>
      <c r="T7" s="1319"/>
      <c r="U7" s="1319"/>
      <c r="V7" s="1319"/>
      <c r="W7" s="1319"/>
      <c r="X7" s="1319"/>
      <c r="Y7" s="1319"/>
      <c r="Z7" s="1319"/>
      <c r="AA7" s="1319"/>
      <c r="AB7" s="1319"/>
      <c r="AC7" s="1319"/>
      <c r="AD7" s="1319"/>
      <c r="AE7" s="1319"/>
      <c r="AF7" s="1319"/>
      <c r="AG7" s="1319"/>
      <c r="AH7" s="1319"/>
      <c r="BD7" s="1002" t="s">
        <v>290</v>
      </c>
      <c r="BE7" s="996">
        <f>SUMIFS(BG17:BG49,$C17:$C49,"3.1")</f>
        <v>0</v>
      </c>
      <c r="BG7" s="996">
        <f t="shared" si="1"/>
        <v>0</v>
      </c>
      <c r="BH7" s="1004">
        <f t="shared" si="2"/>
        <v>0</v>
      </c>
      <c r="BI7" s="1010" t="str">
        <f>IF(Souhrn!U10&lt;0,CONCATENATE("je překročena celková částka SC za všechny subjekty (navýšeno u: ",IF(Souhrn!V10&lt;&gt;0,"MŠ - ",""),IF(Souhrn!W10&lt;&gt;0,"ZŠ - ",""),IF(Souhrn!X10&lt;&gt;0,"ŠD - ",""),IF(Souhrn!Y10&lt;&gt;0,"ŠK - ",""),IF(Souhrn!Z10&lt;&gt;0,"SVČ - ",""),IF(Souhrn!AA10&lt;&gt;0,"ZUŠ - ",""),")"),"OK")</f>
        <v>OK</v>
      </c>
      <c r="BK7" s="999"/>
      <c r="BL7" s="999"/>
      <c r="BM7" s="999"/>
      <c r="BN7" s="999"/>
      <c r="BO7" s="999"/>
      <c r="BP7" s="999"/>
      <c r="BQ7" s="999"/>
      <c r="BR7" s="999"/>
      <c r="BS7" s="999"/>
      <c r="BT7" s="999"/>
      <c r="BU7" s="999"/>
      <c r="BV7" s="999"/>
      <c r="BW7" s="999"/>
    </row>
    <row r="8" spans="2:77" ht="24" customHeight="1" x14ac:dyDescent="0.25">
      <c r="B8" s="78"/>
      <c r="C8" s="4"/>
      <c r="D8" s="4"/>
      <c r="E8" s="4"/>
      <c r="F8" s="4"/>
    </row>
    <row r="9" spans="2:77" ht="24" customHeight="1" x14ac:dyDescent="0.25">
      <c r="B9" s="78"/>
      <c r="C9" s="4"/>
      <c r="D9" s="4"/>
      <c r="E9" s="4"/>
      <c r="F9" s="4"/>
      <c r="AG9" s="1323" t="s">
        <v>319</v>
      </c>
      <c r="AH9" s="1324"/>
      <c r="AI9" s="1324"/>
      <c r="AJ9" s="1324"/>
      <c r="AK9" s="1324"/>
      <c r="AL9" s="1325"/>
      <c r="BD9" s="1323" t="s">
        <v>320</v>
      </c>
      <c r="BE9" s="1324"/>
      <c r="BF9" s="1324"/>
      <c r="BG9" s="1324"/>
      <c r="BH9" s="1324"/>
      <c r="BI9" s="1325"/>
      <c r="BK9" s="994"/>
      <c r="BL9" s="994"/>
      <c r="BM9" s="994"/>
      <c r="BN9" s="994"/>
      <c r="BO9" s="994"/>
      <c r="BP9" s="994"/>
      <c r="BQ9" s="994"/>
      <c r="BR9" s="994"/>
      <c r="BS9" s="994"/>
      <c r="BT9" s="994"/>
      <c r="BU9" s="994"/>
      <c r="BV9" s="994"/>
      <c r="BW9" s="994"/>
    </row>
    <row r="10" spans="2:77" ht="24" customHeight="1" thickBot="1" x14ac:dyDescent="0.3">
      <c r="B10" s="78"/>
      <c r="C10" s="4"/>
      <c r="D10" s="4"/>
      <c r="E10" s="4"/>
      <c r="F10" s="4"/>
    </row>
    <row r="11" spans="2:77" ht="9.75" customHeight="1" x14ac:dyDescent="0.25">
      <c r="B11" s="141"/>
      <c r="C11" s="142"/>
      <c r="D11" s="142"/>
      <c r="E11" s="142"/>
      <c r="F11" s="142"/>
      <c r="G11" s="142"/>
      <c r="H11" s="1296" t="s">
        <v>33</v>
      </c>
      <c r="I11" s="1297"/>
      <c r="J11" s="1298"/>
      <c r="K11" s="1293" t="s">
        <v>21</v>
      </c>
      <c r="L11" s="1305" t="s">
        <v>317</v>
      </c>
      <c r="M11" s="567">
        <v>100000</v>
      </c>
      <c r="N11" s="1262" t="s">
        <v>22</v>
      </c>
      <c r="P11" s="1271" t="s">
        <v>266</v>
      </c>
      <c r="Q11" s="1272"/>
      <c r="R11" s="1283" t="s">
        <v>11</v>
      </c>
      <c r="S11" s="1265" t="s">
        <v>0</v>
      </c>
      <c r="T11" s="1265" t="s">
        <v>1</v>
      </c>
      <c r="U11" s="1265" t="s">
        <v>97</v>
      </c>
      <c r="V11" s="1265" t="s">
        <v>98</v>
      </c>
      <c r="W11" s="1265" t="s">
        <v>99</v>
      </c>
      <c r="X11" s="1265" t="s">
        <v>100</v>
      </c>
      <c r="Y11" s="1281" t="s">
        <v>4</v>
      </c>
      <c r="Z11" s="1265" t="s">
        <v>5</v>
      </c>
      <c r="AA11" s="1265" t="s">
        <v>6</v>
      </c>
      <c r="AB11" s="1265" t="s">
        <v>7</v>
      </c>
      <c r="AC11" s="1267" t="s">
        <v>8</v>
      </c>
      <c r="AD11" s="1269" t="s">
        <v>3</v>
      </c>
      <c r="AG11" s="1293" t="s">
        <v>21</v>
      </c>
      <c r="AH11" s="1305" t="s">
        <v>318</v>
      </c>
      <c r="AI11" s="748">
        <v>100000</v>
      </c>
      <c r="AJ11" s="1262" t="s">
        <v>22</v>
      </c>
      <c r="AK11" s="1262" t="s">
        <v>279</v>
      </c>
      <c r="AL11" s="1262" t="s">
        <v>280</v>
      </c>
      <c r="AM11" s="17"/>
      <c r="AN11" s="1283" t="s">
        <v>11</v>
      </c>
      <c r="AO11" s="1265" t="s">
        <v>0</v>
      </c>
      <c r="AP11" s="1265" t="s">
        <v>1</v>
      </c>
      <c r="AQ11" s="1265" t="s">
        <v>97</v>
      </c>
      <c r="AR11" s="1265" t="s">
        <v>98</v>
      </c>
      <c r="AS11" s="1265" t="s">
        <v>99</v>
      </c>
      <c r="AT11" s="1265" t="s">
        <v>100</v>
      </c>
      <c r="AU11" s="1281" t="s">
        <v>4</v>
      </c>
      <c r="AV11" s="1265" t="s">
        <v>5</v>
      </c>
      <c r="AW11" s="1265" t="s">
        <v>6</v>
      </c>
      <c r="AX11" s="1265" t="s">
        <v>7</v>
      </c>
      <c r="AY11" s="1267" t="s">
        <v>8</v>
      </c>
      <c r="AZ11" s="1269" t="s">
        <v>3</v>
      </c>
      <c r="BA11" s="1271" t="s">
        <v>266</v>
      </c>
      <c r="BB11" s="1272"/>
      <c r="BD11" s="1293" t="s">
        <v>21</v>
      </c>
      <c r="BE11" s="1305" t="s">
        <v>318</v>
      </c>
      <c r="BF11" s="748">
        <v>100000</v>
      </c>
      <c r="BG11" s="1262" t="s">
        <v>22</v>
      </c>
      <c r="BH11" s="1262" t="s">
        <v>279</v>
      </c>
      <c r="BI11" s="1262" t="s">
        <v>321</v>
      </c>
      <c r="BJ11" s="17"/>
      <c r="BK11" s="1283" t="s">
        <v>11</v>
      </c>
      <c r="BL11" s="1265" t="s">
        <v>0</v>
      </c>
      <c r="BM11" s="1265" t="s">
        <v>1</v>
      </c>
      <c r="BN11" s="1265" t="s">
        <v>97</v>
      </c>
      <c r="BO11" s="1265" t="s">
        <v>98</v>
      </c>
      <c r="BP11" s="1265" t="s">
        <v>99</v>
      </c>
      <c r="BQ11" s="1265" t="s">
        <v>100</v>
      </c>
      <c r="BR11" s="1281" t="s">
        <v>4</v>
      </c>
      <c r="BS11" s="1265" t="s">
        <v>5</v>
      </c>
      <c r="BT11" s="1265" t="s">
        <v>6</v>
      </c>
      <c r="BU11" s="1265" t="s">
        <v>7</v>
      </c>
      <c r="BV11" s="1267" t="s">
        <v>8</v>
      </c>
      <c r="BW11" s="1269" t="s">
        <v>3</v>
      </c>
      <c r="BX11" s="1271" t="s">
        <v>266</v>
      </c>
      <c r="BY11" s="1272"/>
    </row>
    <row r="12" spans="2:77" ht="25.5" customHeight="1" x14ac:dyDescent="0.25">
      <c r="B12" s="1308" t="s">
        <v>44</v>
      </c>
      <c r="C12" s="1309"/>
      <c r="D12" s="1309"/>
      <c r="E12" s="1309"/>
      <c r="F12" s="1309"/>
      <c r="G12" s="1310"/>
      <c r="H12" s="1299"/>
      <c r="I12" s="1300"/>
      <c r="J12" s="1301"/>
      <c r="K12" s="1294"/>
      <c r="L12" s="1306"/>
      <c r="M12" s="567">
        <v>1800</v>
      </c>
      <c r="N12" s="1263"/>
      <c r="P12" s="1273"/>
      <c r="Q12" s="1274"/>
      <c r="R12" s="1284"/>
      <c r="S12" s="1266"/>
      <c r="T12" s="1266"/>
      <c r="U12" s="1266"/>
      <c r="V12" s="1266"/>
      <c r="W12" s="1266"/>
      <c r="X12" s="1266"/>
      <c r="Y12" s="1282"/>
      <c r="Z12" s="1266"/>
      <c r="AA12" s="1266"/>
      <c r="AB12" s="1266"/>
      <c r="AC12" s="1268"/>
      <c r="AD12" s="1270"/>
      <c r="AG12" s="1294"/>
      <c r="AH12" s="1306"/>
      <c r="AI12" s="567">
        <v>1800</v>
      </c>
      <c r="AJ12" s="1263"/>
      <c r="AK12" s="1263"/>
      <c r="AL12" s="1263"/>
      <c r="AM12" s="17"/>
      <c r="AN12" s="1284"/>
      <c r="AO12" s="1266"/>
      <c r="AP12" s="1266"/>
      <c r="AQ12" s="1266"/>
      <c r="AR12" s="1266"/>
      <c r="AS12" s="1266"/>
      <c r="AT12" s="1266"/>
      <c r="AU12" s="1282"/>
      <c r="AV12" s="1266"/>
      <c r="AW12" s="1266"/>
      <c r="AX12" s="1266"/>
      <c r="AY12" s="1268"/>
      <c r="AZ12" s="1270"/>
      <c r="BA12" s="1273"/>
      <c r="BB12" s="1274"/>
      <c r="BD12" s="1294"/>
      <c r="BE12" s="1306"/>
      <c r="BF12" s="567">
        <v>1800</v>
      </c>
      <c r="BG12" s="1263"/>
      <c r="BH12" s="1263"/>
      <c r="BI12" s="1263"/>
      <c r="BJ12" s="17"/>
      <c r="BK12" s="1284"/>
      <c r="BL12" s="1266"/>
      <c r="BM12" s="1266"/>
      <c r="BN12" s="1266"/>
      <c r="BO12" s="1266"/>
      <c r="BP12" s="1266"/>
      <c r="BQ12" s="1266"/>
      <c r="BR12" s="1282"/>
      <c r="BS12" s="1266"/>
      <c r="BT12" s="1266"/>
      <c r="BU12" s="1266"/>
      <c r="BV12" s="1268"/>
      <c r="BW12" s="1270"/>
      <c r="BX12" s="1273"/>
      <c r="BY12" s="1274"/>
    </row>
    <row r="13" spans="2:77" s="5" customFormat="1" ht="41.25" customHeight="1" thickBot="1" x14ac:dyDescent="0.35">
      <c r="B13" s="318"/>
      <c r="C13" s="319"/>
      <c r="D13" s="430" t="s">
        <v>316</v>
      </c>
      <c r="E13" s="430" t="s">
        <v>27</v>
      </c>
      <c r="F13" s="892" t="s">
        <v>16</v>
      </c>
      <c r="G13" s="321"/>
      <c r="H13" s="1299"/>
      <c r="I13" s="1300"/>
      <c r="J13" s="1301"/>
      <c r="K13" s="1294"/>
      <c r="L13" s="1306"/>
      <c r="M13" s="568">
        <f>IF(SUM($Y$17:$Y$49)&lt;&gt;0,1,0)</f>
        <v>0</v>
      </c>
      <c r="N13" s="1263"/>
      <c r="O13" s="17"/>
      <c r="P13" s="1275"/>
      <c r="Q13" s="1276"/>
      <c r="R13" s="1284"/>
      <c r="S13" s="1266"/>
      <c r="T13" s="1266"/>
      <c r="U13" s="1266"/>
      <c r="V13" s="1266"/>
      <c r="W13" s="1266"/>
      <c r="X13" s="1266"/>
      <c r="Y13" s="1282"/>
      <c r="Z13" s="1266"/>
      <c r="AA13" s="1266"/>
      <c r="AB13" s="1266"/>
      <c r="AC13" s="1268"/>
      <c r="AD13" s="1270"/>
      <c r="AG13" s="1294"/>
      <c r="AH13" s="1306"/>
      <c r="AI13" s="569">
        <f>IF(SUM(AU17:AU49)&lt;&gt;0,1,0)</f>
        <v>0</v>
      </c>
      <c r="AJ13" s="1263"/>
      <c r="AK13" s="1263"/>
      <c r="AL13" s="1263"/>
      <c r="AM13" s="17"/>
      <c r="AN13" s="1284"/>
      <c r="AO13" s="1266"/>
      <c r="AP13" s="1266"/>
      <c r="AQ13" s="1266"/>
      <c r="AR13" s="1266"/>
      <c r="AS13" s="1266"/>
      <c r="AT13" s="1266"/>
      <c r="AU13" s="1282"/>
      <c r="AV13" s="1266"/>
      <c r="AW13" s="1266"/>
      <c r="AX13" s="1266"/>
      <c r="AY13" s="1268"/>
      <c r="AZ13" s="1270"/>
      <c r="BA13" s="1275"/>
      <c r="BB13" s="1276"/>
      <c r="BD13" s="1294"/>
      <c r="BE13" s="1306"/>
      <c r="BF13" s="569">
        <f>IF(SUM(BR17:BR49)&lt;&gt;0,1,0)</f>
        <v>0</v>
      </c>
      <c r="BG13" s="1263"/>
      <c r="BH13" s="1263"/>
      <c r="BI13" s="1263"/>
      <c r="BJ13" s="17"/>
      <c r="BK13" s="1284"/>
      <c r="BL13" s="1266"/>
      <c r="BM13" s="1266"/>
      <c r="BN13" s="1266"/>
      <c r="BO13" s="1266"/>
      <c r="BP13" s="1266"/>
      <c r="BQ13" s="1266"/>
      <c r="BR13" s="1282"/>
      <c r="BS13" s="1266"/>
      <c r="BT13" s="1266"/>
      <c r="BU13" s="1266"/>
      <c r="BV13" s="1268"/>
      <c r="BW13" s="1270"/>
      <c r="BX13" s="1275"/>
      <c r="BY13" s="1276"/>
    </row>
    <row r="14" spans="2:77" s="7" customFormat="1" ht="28.5" customHeight="1" x14ac:dyDescent="0.3">
      <c r="B14" s="318"/>
      <c r="C14" s="319"/>
      <c r="D14" s="882">
        <v>0</v>
      </c>
      <c r="E14" s="883" t="s">
        <v>28</v>
      </c>
      <c r="F14" s="893">
        <f>IF(M15&gt;5000000,5000000,M15)</f>
        <v>0</v>
      </c>
      <c r="G14" s="322"/>
      <c r="H14" s="1299"/>
      <c r="I14" s="1300"/>
      <c r="J14" s="1301"/>
      <c r="K14" s="1294"/>
      <c r="L14" s="1306"/>
      <c r="M14" s="569">
        <f>IF((D14=0),IF(N50&gt;0,1,0),0)</f>
        <v>0</v>
      </c>
      <c r="N14" s="1263"/>
      <c r="O14" s="17"/>
      <c r="P14" s="651" t="s">
        <v>267</v>
      </c>
      <c r="Q14" s="651" t="s">
        <v>268</v>
      </c>
      <c r="R14" s="1284"/>
      <c r="S14" s="1266"/>
      <c r="T14" s="1266"/>
      <c r="U14" s="1266"/>
      <c r="V14" s="1266"/>
      <c r="W14" s="1266"/>
      <c r="X14" s="1266"/>
      <c r="Y14" s="1282"/>
      <c r="Z14" s="1266"/>
      <c r="AA14" s="1266"/>
      <c r="AB14" s="1266"/>
      <c r="AC14" s="1268"/>
      <c r="AD14" s="1270"/>
      <c r="AG14" s="1294"/>
      <c r="AH14" s="1306"/>
      <c r="AI14" s="569">
        <f>IF(($D$14=0),IF(AJ50&gt;0,1,0),0)</f>
        <v>0</v>
      </c>
      <c r="AJ14" s="1263"/>
      <c r="AK14" s="1263"/>
      <c r="AL14" s="1263"/>
      <c r="AM14" s="17"/>
      <c r="AN14" s="1284"/>
      <c r="AO14" s="1266"/>
      <c r="AP14" s="1266"/>
      <c r="AQ14" s="1266"/>
      <c r="AR14" s="1266"/>
      <c r="AS14" s="1266"/>
      <c r="AT14" s="1266"/>
      <c r="AU14" s="1282"/>
      <c r="AV14" s="1266"/>
      <c r="AW14" s="1266"/>
      <c r="AX14" s="1266"/>
      <c r="AY14" s="1268"/>
      <c r="AZ14" s="1270"/>
      <c r="BA14" s="651" t="s">
        <v>267</v>
      </c>
      <c r="BB14" s="651" t="s">
        <v>268</v>
      </c>
      <c r="BD14" s="1294"/>
      <c r="BE14" s="1306"/>
      <c r="BF14" s="569">
        <f>IF(($D$14=0),IF(BG50&gt;0,1,0),0)</f>
        <v>0</v>
      </c>
      <c r="BG14" s="1263"/>
      <c r="BH14" s="1263"/>
      <c r="BI14" s="1263"/>
      <c r="BJ14" s="17"/>
      <c r="BK14" s="1284"/>
      <c r="BL14" s="1266"/>
      <c r="BM14" s="1266"/>
      <c r="BN14" s="1266"/>
      <c r="BO14" s="1266"/>
      <c r="BP14" s="1266"/>
      <c r="BQ14" s="1266"/>
      <c r="BR14" s="1282"/>
      <c r="BS14" s="1266"/>
      <c r="BT14" s="1266"/>
      <c r="BU14" s="1266"/>
      <c r="BV14" s="1268"/>
      <c r="BW14" s="1270"/>
      <c r="BX14" s="651" t="s">
        <v>267</v>
      </c>
      <c r="BY14" s="651" t="s">
        <v>268</v>
      </c>
    </row>
    <row r="15" spans="2:77" s="1" customFormat="1" ht="18" customHeight="1" thickBot="1" x14ac:dyDescent="0.3">
      <c r="B15" s="318"/>
      <c r="C15" s="320"/>
      <c r="D15" s="320"/>
      <c r="E15" s="320"/>
      <c r="F15" s="320"/>
      <c r="G15" s="322"/>
      <c r="H15" s="1302"/>
      <c r="I15" s="1303"/>
      <c r="J15" s="1304"/>
      <c r="K15" s="1295"/>
      <c r="L15" s="1307"/>
      <c r="M15" s="563">
        <f>IF(D14&gt;0,M11+D14*M12,0)</f>
        <v>0</v>
      </c>
      <c r="N15" s="1264"/>
      <c r="O15" s="18"/>
      <c r="P15" s="652"/>
      <c r="Q15" s="652"/>
      <c r="R15" s="1277" t="s">
        <v>10</v>
      </c>
      <c r="S15" s="1278"/>
      <c r="T15" s="1278"/>
      <c r="U15" s="1278"/>
      <c r="V15" s="1278"/>
      <c r="W15" s="1278"/>
      <c r="X15" s="1279"/>
      <c r="Y15" s="1280" t="s">
        <v>9</v>
      </c>
      <c r="Z15" s="1278"/>
      <c r="AA15" s="1278"/>
      <c r="AB15" s="1278"/>
      <c r="AC15" s="1279"/>
      <c r="AD15" s="323" t="s">
        <v>2</v>
      </c>
      <c r="AG15" s="1295"/>
      <c r="AH15" s="1307"/>
      <c r="AI15" s="563">
        <f>IF($D$14&gt;0,AI11+$D$14*AI12,0)</f>
        <v>0</v>
      </c>
      <c r="AJ15" s="1264"/>
      <c r="AK15" s="1263"/>
      <c r="AL15" s="1263"/>
      <c r="AM15" s="18"/>
      <c r="AN15" s="1277" t="s">
        <v>10</v>
      </c>
      <c r="AO15" s="1278"/>
      <c r="AP15" s="1278"/>
      <c r="AQ15" s="1278"/>
      <c r="AR15" s="1278"/>
      <c r="AS15" s="1278"/>
      <c r="AT15" s="1279"/>
      <c r="AU15" s="1280" t="s">
        <v>9</v>
      </c>
      <c r="AV15" s="1278"/>
      <c r="AW15" s="1278"/>
      <c r="AX15" s="1278"/>
      <c r="AY15" s="1279"/>
      <c r="AZ15" s="323" t="s">
        <v>2</v>
      </c>
      <c r="BA15" s="652"/>
      <c r="BB15" s="652"/>
      <c r="BD15" s="1295"/>
      <c r="BE15" s="1307"/>
      <c r="BF15" s="563">
        <f>IF($D$14&gt;0,BF11+$D$14*BF12,0)</f>
        <v>0</v>
      </c>
      <c r="BG15" s="1264"/>
      <c r="BH15" s="1263"/>
      <c r="BI15" s="1263"/>
      <c r="BJ15" s="18"/>
      <c r="BK15" s="1277" t="s">
        <v>10</v>
      </c>
      <c r="BL15" s="1278"/>
      <c r="BM15" s="1278"/>
      <c r="BN15" s="1278"/>
      <c r="BO15" s="1278"/>
      <c r="BP15" s="1278"/>
      <c r="BQ15" s="1279"/>
      <c r="BR15" s="1280" t="s">
        <v>9</v>
      </c>
      <c r="BS15" s="1278"/>
      <c r="BT15" s="1278"/>
      <c r="BU15" s="1278"/>
      <c r="BV15" s="1279"/>
      <c r="BW15" s="323" t="s">
        <v>2</v>
      </c>
      <c r="BX15" s="652"/>
      <c r="BY15" s="652"/>
    </row>
    <row r="16" spans="2:77" s="1" customFormat="1" ht="18" thickBot="1" x14ac:dyDescent="0.3">
      <c r="B16" s="1311" t="s">
        <v>53</v>
      </c>
      <c r="C16" s="1312"/>
      <c r="D16" s="1312"/>
      <c r="E16" s="1312"/>
      <c r="F16" s="1312"/>
      <c r="G16" s="1312"/>
      <c r="H16" s="1313" t="str">
        <f>H50</f>
        <v xml:space="preserve"> možno ještě rozdělit</v>
      </c>
      <c r="I16" s="1313"/>
      <c r="J16" s="1313"/>
      <c r="K16" s="895">
        <f>K50</f>
        <v>0</v>
      </c>
      <c r="L16" s="713"/>
      <c r="M16" s="359">
        <f>M50</f>
        <v>0</v>
      </c>
      <c r="N16" s="360">
        <f>N50</f>
        <v>0</v>
      </c>
      <c r="O16" s="18"/>
      <c r="P16" s="653"/>
      <c r="Q16" s="653">
        <f>Q50</f>
        <v>0</v>
      </c>
      <c r="R16" s="361">
        <v>54000</v>
      </c>
      <c r="S16" s="362">
        <v>50501</v>
      </c>
      <c r="T16" s="362">
        <v>52601</v>
      </c>
      <c r="U16" s="362">
        <v>52602</v>
      </c>
      <c r="V16" s="362">
        <v>52106</v>
      </c>
      <c r="W16" s="388">
        <v>51212</v>
      </c>
      <c r="X16" s="363">
        <v>51017</v>
      </c>
      <c r="Y16" s="364">
        <v>51010</v>
      </c>
      <c r="Z16" s="365">
        <v>51610</v>
      </c>
      <c r="AA16" s="365">
        <v>51710</v>
      </c>
      <c r="AB16" s="365">
        <v>51510</v>
      </c>
      <c r="AC16" s="366">
        <v>52510</v>
      </c>
      <c r="AD16" s="367">
        <v>60000</v>
      </c>
      <c r="AG16" s="749">
        <f>AG50</f>
        <v>0</v>
      </c>
      <c r="AH16" s="713"/>
      <c r="AI16" s="359">
        <f>AI50</f>
        <v>0</v>
      </c>
      <c r="AJ16" s="360">
        <f>AJ50</f>
        <v>0</v>
      </c>
      <c r="AK16" s="750"/>
      <c r="AL16" s="751">
        <f>AL50</f>
        <v>0</v>
      </c>
      <c r="AM16" s="18"/>
      <c r="AN16" s="361">
        <v>54000</v>
      </c>
      <c r="AO16" s="362">
        <v>50501</v>
      </c>
      <c r="AP16" s="362">
        <v>52601</v>
      </c>
      <c r="AQ16" s="362">
        <v>52602</v>
      </c>
      <c r="AR16" s="362">
        <v>52106</v>
      </c>
      <c r="AS16" s="388">
        <v>51212</v>
      </c>
      <c r="AT16" s="363">
        <v>51017</v>
      </c>
      <c r="AU16" s="364">
        <v>51010</v>
      </c>
      <c r="AV16" s="365">
        <v>51610</v>
      </c>
      <c r="AW16" s="365">
        <v>51710</v>
      </c>
      <c r="AX16" s="365">
        <v>51510</v>
      </c>
      <c r="AY16" s="366">
        <v>52510</v>
      </c>
      <c r="AZ16" s="367">
        <v>60000</v>
      </c>
      <c r="BA16" s="653"/>
      <c r="BB16" s="653">
        <f>BB50</f>
        <v>0</v>
      </c>
      <c r="BD16" s="749">
        <f>BD50</f>
        <v>0</v>
      </c>
      <c r="BE16" s="713"/>
      <c r="BF16" s="359">
        <f>BF50</f>
        <v>0</v>
      </c>
      <c r="BG16" s="360">
        <f>BG50</f>
        <v>0</v>
      </c>
      <c r="BH16" s="750"/>
      <c r="BI16" s="751">
        <f>BI50</f>
        <v>0</v>
      </c>
      <c r="BJ16" s="18"/>
      <c r="BK16" s="361">
        <v>54000</v>
      </c>
      <c r="BL16" s="362">
        <v>50501</v>
      </c>
      <c r="BM16" s="362">
        <v>52601</v>
      </c>
      <c r="BN16" s="362">
        <v>52602</v>
      </c>
      <c r="BO16" s="362">
        <v>52106</v>
      </c>
      <c r="BP16" s="388">
        <v>51212</v>
      </c>
      <c r="BQ16" s="363">
        <v>51017</v>
      </c>
      <c r="BR16" s="364">
        <v>51010</v>
      </c>
      <c r="BS16" s="365">
        <v>51610</v>
      </c>
      <c r="BT16" s="365">
        <v>51710</v>
      </c>
      <c r="BU16" s="365">
        <v>51510</v>
      </c>
      <c r="BV16" s="366">
        <v>52510</v>
      </c>
      <c r="BW16" s="367">
        <v>60000</v>
      </c>
      <c r="BX16" s="653"/>
      <c r="BY16" s="653">
        <f>BY50</f>
        <v>0</v>
      </c>
    </row>
    <row r="17" spans="2:77" s="1" customFormat="1" ht="30" customHeight="1" thickBot="1" x14ac:dyDescent="0.3">
      <c r="B17" s="349" t="s">
        <v>153</v>
      </c>
      <c r="C17" s="418" t="s">
        <v>104</v>
      </c>
      <c r="D17" s="1286" t="s">
        <v>154</v>
      </c>
      <c r="E17" s="1286"/>
      <c r="F17" s="1286"/>
      <c r="G17" s="1288"/>
      <c r="H17" s="1285" t="s">
        <v>36</v>
      </c>
      <c r="I17" s="1286"/>
      <c r="J17" s="1287"/>
      <c r="K17" s="350">
        <v>3617</v>
      </c>
      <c r="L17" s="884">
        <v>0</v>
      </c>
      <c r="M17" s="450">
        <f>IF($E$14="Ano",0,L17)</f>
        <v>0</v>
      </c>
      <c r="N17" s="346">
        <f>K17*M17</f>
        <v>0</v>
      </c>
      <c r="O17" s="17"/>
      <c r="P17" s="665">
        <f>L17+ŠK!L17</f>
        <v>0</v>
      </c>
      <c r="Q17" s="654">
        <f>N17+ŠK!N17</f>
        <v>0</v>
      </c>
      <c r="R17" s="324"/>
      <c r="S17" s="325">
        <f>M17*1/120</f>
        <v>0</v>
      </c>
      <c r="T17" s="325"/>
      <c r="U17" s="325"/>
      <c r="V17" s="326"/>
      <c r="W17" s="389"/>
      <c r="X17" s="327"/>
      <c r="Y17" s="328">
        <f>IF($M17&lt;&gt;0,"X",0)</f>
        <v>0</v>
      </c>
      <c r="Z17" s="326">
        <f>IF($M17&lt;&gt;0,"XXX",0)</f>
        <v>0</v>
      </c>
      <c r="AA17" s="326">
        <f>IF($M17&lt;&gt;0,"XXX",0)</f>
        <v>0</v>
      </c>
      <c r="AB17" s="326">
        <f>IF($M17&lt;&gt;0,"XXX",0)</f>
        <v>0</v>
      </c>
      <c r="AC17" s="329"/>
      <c r="AD17" s="330"/>
      <c r="AG17" s="346">
        <v>3617</v>
      </c>
      <c r="AH17" s="683">
        <v>0</v>
      </c>
      <c r="AI17" s="450">
        <f>IF($E$14="Ano",0,AH17)</f>
        <v>0</v>
      </c>
      <c r="AJ17" s="752">
        <f>AG17*AI17</f>
        <v>0</v>
      </c>
      <c r="AK17" s="753" t="str">
        <f>IF(C17="1.1","02.3.68.1",IF(C17="1.2","02.3.68.2",IF(C17="1.5","02.3.68.5",IF(C17="3.1","02.3.61.1",))))</f>
        <v>02.3.68.2</v>
      </c>
      <c r="AL17" s="346">
        <f>AJ17-N17</f>
        <v>0</v>
      </c>
      <c r="AM17" s="17"/>
      <c r="AN17" s="324"/>
      <c r="AO17" s="325">
        <f>AI17*1/120</f>
        <v>0</v>
      </c>
      <c r="AP17" s="325"/>
      <c r="AQ17" s="325"/>
      <c r="AR17" s="326"/>
      <c r="AS17" s="389"/>
      <c r="AT17" s="327"/>
      <c r="AU17" s="328">
        <f>IF(AI17&lt;&gt;0,"X",0)</f>
        <v>0</v>
      </c>
      <c r="AV17" s="326">
        <f>IF(AI17&lt;&gt;0,"XXX",0)</f>
        <v>0</v>
      </c>
      <c r="AW17" s="326">
        <f>IF(AI17&lt;&gt;0,"XXX",0)</f>
        <v>0</v>
      </c>
      <c r="AX17" s="326">
        <f>IF(AI17&lt;&gt;0,"XXX",0)</f>
        <v>0</v>
      </c>
      <c r="AY17" s="329"/>
      <c r="AZ17" s="330"/>
      <c r="BA17" s="665">
        <f>AH17+ŠK!AH17</f>
        <v>0</v>
      </c>
      <c r="BB17" s="654">
        <f>AJ17+ŠK!AJ17</f>
        <v>0</v>
      </c>
      <c r="BD17" s="346">
        <v>3617</v>
      </c>
      <c r="BE17" s="683">
        <v>0</v>
      </c>
      <c r="BF17" s="450">
        <f>IF($E$14="Ano",0,BE17)</f>
        <v>0</v>
      </c>
      <c r="BG17" s="752">
        <f>BD17*BF17</f>
        <v>0</v>
      </c>
      <c r="BH17" s="753" t="str">
        <f>IF($C$17="1.1","02.3.68.1",IF($C$17="1.2","02.3.68.2",IF($C$17="1.5","02.3.68.5",IF($C$17="3.1","02.3.61.1",))))</f>
        <v>02.3.68.2</v>
      </c>
      <c r="BI17" s="346">
        <f>BG17-AJ17</f>
        <v>0</v>
      </c>
      <c r="BJ17" s="17"/>
      <c r="BK17" s="324"/>
      <c r="BL17" s="325">
        <f>BF17*1/120</f>
        <v>0</v>
      </c>
      <c r="BM17" s="325"/>
      <c r="BN17" s="325"/>
      <c r="BO17" s="326"/>
      <c r="BP17" s="389"/>
      <c r="BQ17" s="327"/>
      <c r="BR17" s="328">
        <f>IF(BF17&lt;&gt;0,"X",0)</f>
        <v>0</v>
      </c>
      <c r="BS17" s="326">
        <f>IF(BF17&lt;&gt;0,"XXX",0)</f>
        <v>0</v>
      </c>
      <c r="BT17" s="326">
        <f>IF(BF17&lt;&gt;0,"XXX",0)</f>
        <v>0</v>
      </c>
      <c r="BU17" s="326">
        <f>IF(BF17&lt;&gt;0,"XXX",0)</f>
        <v>0</v>
      </c>
      <c r="BV17" s="329"/>
      <c r="BW17" s="330"/>
      <c r="BX17" s="665">
        <f>BE17+ŠK!BE17</f>
        <v>0</v>
      </c>
      <c r="BY17" s="654">
        <f>BG17+ŠK!BG17</f>
        <v>0</v>
      </c>
    </row>
    <row r="18" spans="2:77" s="1" customFormat="1" ht="30" hidden="1" customHeight="1" thickBot="1" x14ac:dyDescent="0.3">
      <c r="B18" s="351"/>
      <c r="C18" s="352"/>
      <c r="D18" s="352"/>
      <c r="E18" s="352"/>
      <c r="F18" s="352"/>
      <c r="G18" s="584"/>
      <c r="H18" s="353"/>
      <c r="I18" s="354"/>
      <c r="J18" s="355"/>
      <c r="K18" s="356"/>
      <c r="L18" s="878"/>
      <c r="M18" s="451"/>
      <c r="N18" s="347"/>
      <c r="O18" s="17"/>
      <c r="P18" s="666"/>
      <c r="Q18" s="655"/>
      <c r="R18" s="331"/>
      <c r="S18" s="332"/>
      <c r="T18" s="332"/>
      <c r="U18" s="332"/>
      <c r="V18" s="333"/>
      <c r="W18" s="390"/>
      <c r="X18" s="334"/>
      <c r="Y18" s="335"/>
      <c r="Z18" s="333"/>
      <c r="AA18" s="333"/>
      <c r="AB18" s="333"/>
      <c r="AC18" s="336"/>
      <c r="AD18" s="337"/>
      <c r="AG18" s="347"/>
      <c r="AH18" s="3"/>
      <c r="AI18" s="451"/>
      <c r="AJ18" s="754"/>
      <c r="AK18" s="755"/>
      <c r="AL18" s="348"/>
      <c r="AM18" s="17"/>
      <c r="AN18" s="331"/>
      <c r="AO18" s="332"/>
      <c r="AP18" s="332"/>
      <c r="AQ18" s="332"/>
      <c r="AR18" s="333"/>
      <c r="AS18" s="390"/>
      <c r="AT18" s="334"/>
      <c r="AU18" s="335"/>
      <c r="AV18" s="333"/>
      <c r="AW18" s="333"/>
      <c r="AX18" s="333"/>
      <c r="AY18" s="336"/>
      <c r="AZ18" s="337"/>
      <c r="BA18" s="666"/>
      <c r="BB18" s="655"/>
      <c r="BD18" s="347"/>
      <c r="BE18" s="3"/>
      <c r="BF18" s="451"/>
      <c r="BG18" s="754"/>
      <c r="BH18" s="755"/>
      <c r="BI18" s="348">
        <f t="shared" ref="BI18:BI49" si="3">BG18-AJ18</f>
        <v>0</v>
      </c>
      <c r="BJ18" s="17"/>
      <c r="BK18" s="331"/>
      <c r="BL18" s="332"/>
      <c r="BM18" s="332"/>
      <c r="BN18" s="332"/>
      <c r="BO18" s="333"/>
      <c r="BP18" s="390"/>
      <c r="BQ18" s="334"/>
      <c r="BR18" s="335"/>
      <c r="BS18" s="333"/>
      <c r="BT18" s="333"/>
      <c r="BU18" s="333"/>
      <c r="BV18" s="336"/>
      <c r="BW18" s="337"/>
      <c r="BX18" s="666"/>
      <c r="BY18" s="655"/>
    </row>
    <row r="19" spans="2:77" s="1" customFormat="1" ht="30" customHeight="1" thickBot="1" x14ac:dyDescent="0.3">
      <c r="B19" s="357" t="s">
        <v>155</v>
      </c>
      <c r="C19" s="418" t="s">
        <v>104</v>
      </c>
      <c r="D19" s="1289" t="s">
        <v>156</v>
      </c>
      <c r="E19" s="1289"/>
      <c r="F19" s="1289"/>
      <c r="G19" s="1290"/>
      <c r="H19" s="1291" t="s">
        <v>37</v>
      </c>
      <c r="I19" s="1289"/>
      <c r="J19" s="1292"/>
      <c r="K19" s="358">
        <v>5871</v>
      </c>
      <c r="L19" s="885">
        <v>0</v>
      </c>
      <c r="M19" s="452">
        <f>IF($E$14="Ano",0,L19)</f>
        <v>0</v>
      </c>
      <c r="N19" s="348">
        <f>K19*M19</f>
        <v>0</v>
      </c>
      <c r="O19" s="17"/>
      <c r="P19" s="665">
        <f>L19+ŠK!L19</f>
        <v>0</v>
      </c>
      <c r="Q19" s="654">
        <f>N19+ŠK!N19</f>
        <v>0</v>
      </c>
      <c r="R19" s="338"/>
      <c r="S19" s="339">
        <f>M19*1/120</f>
        <v>0</v>
      </c>
      <c r="T19" s="339"/>
      <c r="U19" s="339"/>
      <c r="V19" s="340"/>
      <c r="W19" s="391"/>
      <c r="X19" s="341"/>
      <c r="Y19" s="342">
        <f>IF($M19&lt;&gt;0,"X",0)</f>
        <v>0</v>
      </c>
      <c r="Z19" s="340">
        <f>IF($M19&lt;&gt;0,"XXX",0)</f>
        <v>0</v>
      </c>
      <c r="AA19" s="340">
        <f>IF($M19&lt;&gt;0,"XXX",0)</f>
        <v>0</v>
      </c>
      <c r="AB19" s="340">
        <f>IF($M19&lt;&gt;0,"XXX",0)</f>
        <v>0</v>
      </c>
      <c r="AC19" s="343"/>
      <c r="AD19" s="344"/>
      <c r="AG19" s="348">
        <v>5871</v>
      </c>
      <c r="AH19" s="688">
        <v>0</v>
      </c>
      <c r="AI19" s="452">
        <f>IF(E14="Ano",0,AH19)</f>
        <v>0</v>
      </c>
      <c r="AJ19" s="756">
        <f>AG19*AI19</f>
        <v>0</v>
      </c>
      <c r="AK19" s="755" t="str">
        <f>IF(C19="1.1","02.3.68.1",IF(C19="1.2","02.3.68.2",IF(C19="1.5","02.3.68.5",IF(C19="3.1","02.3.61.1",))))</f>
        <v>02.3.68.2</v>
      </c>
      <c r="AL19" s="348">
        <f>AJ19-N19</f>
        <v>0</v>
      </c>
      <c r="AM19" s="17"/>
      <c r="AN19" s="338"/>
      <c r="AO19" s="339">
        <f>AI19*1/120</f>
        <v>0</v>
      </c>
      <c r="AP19" s="339"/>
      <c r="AQ19" s="339"/>
      <c r="AR19" s="340"/>
      <c r="AS19" s="391"/>
      <c r="AT19" s="341"/>
      <c r="AU19" s="342">
        <f>IF(AI19&lt;&gt;0,"X",0)</f>
        <v>0</v>
      </c>
      <c r="AV19" s="340">
        <f>IF(AI19&lt;&gt;0,"XXX",0)</f>
        <v>0</v>
      </c>
      <c r="AW19" s="340">
        <f>IF(AI19&lt;&gt;0,"XXX",0)</f>
        <v>0</v>
      </c>
      <c r="AX19" s="340">
        <f>IF(AI19&lt;&gt;0,"XXX",0)</f>
        <v>0</v>
      </c>
      <c r="AY19" s="343"/>
      <c r="AZ19" s="344"/>
      <c r="BA19" s="665">
        <f>AH19+ŠK!AH19</f>
        <v>0</v>
      </c>
      <c r="BB19" s="654">
        <f>AJ19+ŠK!AJ19</f>
        <v>0</v>
      </c>
      <c r="BD19" s="348">
        <v>5871</v>
      </c>
      <c r="BE19" s="688">
        <v>0</v>
      </c>
      <c r="BF19" s="452">
        <f>IF($E$14="Ano",0,BE19)</f>
        <v>0</v>
      </c>
      <c r="BG19" s="756">
        <f>BD19*BF19</f>
        <v>0</v>
      </c>
      <c r="BH19" s="755" t="str">
        <f>IF($C$19="1.1","02.3.68.1",IF($C$19="1.2","02.3.68.2",IF($C$19="1.5","02.3.68.5",IF($C$19="3.1","02.3.61.1",))))</f>
        <v>02.3.68.2</v>
      </c>
      <c r="BI19" s="348">
        <f t="shared" si="3"/>
        <v>0</v>
      </c>
      <c r="BJ19" s="17"/>
      <c r="BK19" s="338"/>
      <c r="BL19" s="339">
        <f>BF19*1/120</f>
        <v>0</v>
      </c>
      <c r="BM19" s="339"/>
      <c r="BN19" s="339"/>
      <c r="BO19" s="340"/>
      <c r="BP19" s="391"/>
      <c r="BQ19" s="341"/>
      <c r="BR19" s="342">
        <f>IF(BF19&lt;&gt;0,"X",0)</f>
        <v>0</v>
      </c>
      <c r="BS19" s="340">
        <f>IF(BF19&lt;&gt;0,"XXX",0)</f>
        <v>0</v>
      </c>
      <c r="BT19" s="340">
        <f>IF(BF19&lt;&gt;0,"XXX",0)</f>
        <v>0</v>
      </c>
      <c r="BU19" s="340">
        <f>IF(BF19&lt;&gt;0,"XXX",0)</f>
        <v>0</v>
      </c>
      <c r="BV19" s="343"/>
      <c r="BW19" s="344"/>
      <c r="BX19" s="665">
        <f>BE19+ŠK!BE19</f>
        <v>0</v>
      </c>
      <c r="BY19" s="654">
        <f>BG19+ŠK!BG19</f>
        <v>0</v>
      </c>
    </row>
    <row r="20" spans="2:77" s="1" customFormat="1" ht="30" hidden="1" customHeight="1" thickBot="1" x14ac:dyDescent="0.3">
      <c r="B20" s="357"/>
      <c r="C20" s="873"/>
      <c r="D20" s="873"/>
      <c r="E20" s="873"/>
      <c r="F20" s="873"/>
      <c r="G20" s="354"/>
      <c r="H20" s="353"/>
      <c r="I20" s="354"/>
      <c r="J20" s="588"/>
      <c r="K20" s="358"/>
      <c r="L20" s="879"/>
      <c r="M20" s="451"/>
      <c r="N20" s="348"/>
      <c r="O20" s="17"/>
      <c r="P20" s="667"/>
      <c r="Q20" s="656"/>
      <c r="R20" s="338"/>
      <c r="S20" s="339"/>
      <c r="T20" s="339"/>
      <c r="U20" s="339"/>
      <c r="V20" s="340"/>
      <c r="W20" s="391"/>
      <c r="X20" s="341"/>
      <c r="Y20" s="342"/>
      <c r="Z20" s="340"/>
      <c r="AA20" s="340"/>
      <c r="AB20" s="340"/>
      <c r="AC20" s="343"/>
      <c r="AD20" s="344"/>
      <c r="AG20" s="348"/>
      <c r="AH20" s="2"/>
      <c r="AI20" s="451"/>
      <c r="AJ20" s="756"/>
      <c r="AK20" s="755"/>
      <c r="AL20" s="348"/>
      <c r="AM20" s="17"/>
      <c r="AN20" s="338"/>
      <c r="AO20" s="339"/>
      <c r="AP20" s="339"/>
      <c r="AQ20" s="339"/>
      <c r="AR20" s="340"/>
      <c r="AS20" s="391"/>
      <c r="AT20" s="341"/>
      <c r="AU20" s="342"/>
      <c r="AV20" s="340"/>
      <c r="AW20" s="340"/>
      <c r="AX20" s="340"/>
      <c r="AY20" s="343"/>
      <c r="AZ20" s="344"/>
      <c r="BA20" s="667"/>
      <c r="BB20" s="656"/>
      <c r="BD20" s="348"/>
      <c r="BE20" s="2"/>
      <c r="BF20" s="451"/>
      <c r="BG20" s="756"/>
      <c r="BH20" s="755"/>
      <c r="BI20" s="348">
        <f t="shared" si="3"/>
        <v>0</v>
      </c>
      <c r="BJ20" s="17"/>
      <c r="BK20" s="338"/>
      <c r="BL20" s="339"/>
      <c r="BM20" s="339"/>
      <c r="BN20" s="339"/>
      <c r="BO20" s="340"/>
      <c r="BP20" s="391"/>
      <c r="BQ20" s="341"/>
      <c r="BR20" s="342"/>
      <c r="BS20" s="340"/>
      <c r="BT20" s="340"/>
      <c r="BU20" s="340"/>
      <c r="BV20" s="343"/>
      <c r="BW20" s="344"/>
      <c r="BX20" s="667"/>
      <c r="BY20" s="656"/>
    </row>
    <row r="21" spans="2:77" s="1" customFormat="1" ht="30" customHeight="1" thickBot="1" x14ac:dyDescent="0.3">
      <c r="B21" s="357" t="s">
        <v>157</v>
      </c>
      <c r="C21" s="418" t="s">
        <v>104</v>
      </c>
      <c r="D21" s="1289" t="s">
        <v>158</v>
      </c>
      <c r="E21" s="1289"/>
      <c r="F21" s="1289"/>
      <c r="G21" s="1290"/>
      <c r="H21" s="1291" t="s">
        <v>39</v>
      </c>
      <c r="I21" s="1289"/>
      <c r="J21" s="1292"/>
      <c r="K21" s="358">
        <v>4849</v>
      </c>
      <c r="L21" s="885">
        <v>0</v>
      </c>
      <c r="M21" s="452">
        <f>IF($E$14="Ano",0,L21)</f>
        <v>0</v>
      </c>
      <c r="N21" s="348">
        <f>K21*M21</f>
        <v>0</v>
      </c>
      <c r="O21" s="17"/>
      <c r="P21" s="665">
        <f>L21+ŠK!L21</f>
        <v>0</v>
      </c>
      <c r="Q21" s="654">
        <f>N21+ŠK!N21</f>
        <v>0</v>
      </c>
      <c r="R21" s="338"/>
      <c r="S21" s="339">
        <f>M21*1/24</f>
        <v>0</v>
      </c>
      <c r="T21" s="339"/>
      <c r="U21" s="339"/>
      <c r="V21" s="340"/>
      <c r="W21" s="391"/>
      <c r="X21" s="341"/>
      <c r="Y21" s="342">
        <f>IF($M21&lt;&gt;0,"X",0)</f>
        <v>0</v>
      </c>
      <c r="Z21" s="340">
        <f>IF($M21&lt;&gt;0,"XXX",0)</f>
        <v>0</v>
      </c>
      <c r="AA21" s="340">
        <f>IF($M21&lt;&gt;0,"XXX",0)</f>
        <v>0</v>
      </c>
      <c r="AB21" s="340">
        <f>IF($M21&lt;&gt;0,"XXX",0)</f>
        <v>0</v>
      </c>
      <c r="AC21" s="343"/>
      <c r="AD21" s="344"/>
      <c r="AG21" s="348">
        <v>4849</v>
      </c>
      <c r="AH21" s="688">
        <v>0</v>
      </c>
      <c r="AI21" s="452">
        <f>IF(E14="Ano",0,AH21)</f>
        <v>0</v>
      </c>
      <c r="AJ21" s="756">
        <f>AG21*AI21</f>
        <v>0</v>
      </c>
      <c r="AK21" s="755" t="str">
        <f>IF(C21="1.1","02.3.68.1",IF(C21="1.2","02.3.68.2",IF(C21="1.5","02.3.68.5",IF(C21="3.1","02.3.61.1",))))</f>
        <v>02.3.68.2</v>
      </c>
      <c r="AL21" s="348">
        <f>AJ21-N21</f>
        <v>0</v>
      </c>
      <c r="AM21" s="17"/>
      <c r="AN21" s="338"/>
      <c r="AO21" s="339">
        <f>AI21*1/24</f>
        <v>0</v>
      </c>
      <c r="AP21" s="339"/>
      <c r="AQ21" s="339"/>
      <c r="AR21" s="340"/>
      <c r="AS21" s="391"/>
      <c r="AT21" s="341"/>
      <c r="AU21" s="342">
        <f>IF(AI21&lt;&gt;0,"X",0)</f>
        <v>0</v>
      </c>
      <c r="AV21" s="340">
        <f>IF(AI21&lt;&gt;0,"XXX",0)</f>
        <v>0</v>
      </c>
      <c r="AW21" s="340">
        <f>IF(AI21&lt;&gt;0,"XXX",0)</f>
        <v>0</v>
      </c>
      <c r="AX21" s="340">
        <f>IF(AI21&lt;&gt;0,"XXX",0)</f>
        <v>0</v>
      </c>
      <c r="AY21" s="343"/>
      <c r="AZ21" s="344"/>
      <c r="BA21" s="665">
        <f>AH21+ŠK!AH21</f>
        <v>0</v>
      </c>
      <c r="BB21" s="654">
        <f>AJ21+ŠK!AJ21</f>
        <v>0</v>
      </c>
      <c r="BD21" s="348">
        <v>4849</v>
      </c>
      <c r="BE21" s="688">
        <v>0</v>
      </c>
      <c r="BF21" s="452">
        <f>IF($E$14="Ano",0,BE21)</f>
        <v>0</v>
      </c>
      <c r="BG21" s="756">
        <f>BD21*BF21</f>
        <v>0</v>
      </c>
      <c r="BH21" s="755" t="str">
        <f>IF($C$21="1.1","02.3.68.1",IF($C$21="1.2","02.3.68.2",IF($C$21="1.5","02.3.68.5",IF($C$21="3.1","02.3.61.1",))))</f>
        <v>02.3.68.2</v>
      </c>
      <c r="BI21" s="348">
        <f t="shared" si="3"/>
        <v>0</v>
      </c>
      <c r="BJ21" s="17"/>
      <c r="BK21" s="338"/>
      <c r="BL21" s="339">
        <f>BF21*1/24</f>
        <v>0</v>
      </c>
      <c r="BM21" s="339"/>
      <c r="BN21" s="339"/>
      <c r="BO21" s="340"/>
      <c r="BP21" s="391"/>
      <c r="BQ21" s="341"/>
      <c r="BR21" s="342">
        <f>IF(BF21&lt;&gt;0,"X",0)</f>
        <v>0</v>
      </c>
      <c r="BS21" s="340">
        <f>IF(BF21&lt;&gt;0,"XXX",0)</f>
        <v>0</v>
      </c>
      <c r="BT21" s="340">
        <f>IF(BF21&lt;&gt;0,"XXX",0)</f>
        <v>0</v>
      </c>
      <c r="BU21" s="340">
        <f>IF(BF21&lt;&gt;0,"XXX",0)</f>
        <v>0</v>
      </c>
      <c r="BV21" s="343"/>
      <c r="BW21" s="344"/>
      <c r="BX21" s="665">
        <f>BE21+ŠK!BE21</f>
        <v>0</v>
      </c>
      <c r="BY21" s="654">
        <f>BG21+ŠK!BG21</f>
        <v>0</v>
      </c>
    </row>
    <row r="22" spans="2:77" s="1" customFormat="1" ht="30" hidden="1" customHeight="1" thickBot="1" x14ac:dyDescent="0.3">
      <c r="B22" s="357"/>
      <c r="C22" s="873"/>
      <c r="D22" s="873"/>
      <c r="E22" s="873"/>
      <c r="F22" s="873"/>
      <c r="G22" s="354"/>
      <c r="H22" s="353"/>
      <c r="I22" s="354"/>
      <c r="J22" s="588"/>
      <c r="K22" s="358"/>
      <c r="L22" s="879"/>
      <c r="M22" s="453"/>
      <c r="N22" s="348"/>
      <c r="O22" s="17"/>
      <c r="P22" s="667"/>
      <c r="Q22" s="656"/>
      <c r="R22" s="338"/>
      <c r="S22" s="339"/>
      <c r="T22" s="339"/>
      <c r="U22" s="339"/>
      <c r="V22" s="340"/>
      <c r="W22" s="391"/>
      <c r="X22" s="341"/>
      <c r="Y22" s="342"/>
      <c r="Z22" s="340"/>
      <c r="AA22" s="340"/>
      <c r="AB22" s="340"/>
      <c r="AC22" s="343"/>
      <c r="AD22" s="344"/>
      <c r="AG22" s="348"/>
      <c r="AH22" s="2"/>
      <c r="AI22" s="453"/>
      <c r="AJ22" s="756"/>
      <c r="AK22" s="755"/>
      <c r="AL22" s="348"/>
      <c r="AM22" s="17"/>
      <c r="AN22" s="338"/>
      <c r="AO22" s="339"/>
      <c r="AP22" s="339"/>
      <c r="AQ22" s="339"/>
      <c r="AR22" s="340"/>
      <c r="AS22" s="391"/>
      <c r="AT22" s="341"/>
      <c r="AU22" s="342"/>
      <c r="AV22" s="340"/>
      <c r="AW22" s="340"/>
      <c r="AX22" s="340"/>
      <c r="AY22" s="343"/>
      <c r="AZ22" s="344"/>
      <c r="BA22" s="667"/>
      <c r="BB22" s="656"/>
      <c r="BD22" s="348"/>
      <c r="BE22" s="2"/>
      <c r="BF22" s="453"/>
      <c r="BG22" s="756"/>
      <c r="BH22" s="755"/>
      <c r="BI22" s="348">
        <f t="shared" si="3"/>
        <v>0</v>
      </c>
      <c r="BJ22" s="17"/>
      <c r="BK22" s="338"/>
      <c r="BL22" s="339"/>
      <c r="BM22" s="339"/>
      <c r="BN22" s="339"/>
      <c r="BO22" s="340"/>
      <c r="BP22" s="391"/>
      <c r="BQ22" s="341"/>
      <c r="BR22" s="342"/>
      <c r="BS22" s="340"/>
      <c r="BT22" s="340"/>
      <c r="BU22" s="340"/>
      <c r="BV22" s="343"/>
      <c r="BW22" s="344"/>
      <c r="BX22" s="667"/>
      <c r="BY22" s="656"/>
    </row>
    <row r="23" spans="2:77" s="1" customFormat="1" ht="30" customHeight="1" thickBot="1" x14ac:dyDescent="0.3">
      <c r="B23" s="357" t="s">
        <v>159</v>
      </c>
      <c r="C23" s="418" t="s">
        <v>104</v>
      </c>
      <c r="D23" s="1289" t="s">
        <v>254</v>
      </c>
      <c r="E23" s="1289"/>
      <c r="F23" s="1289"/>
      <c r="G23" s="1290"/>
      <c r="H23" s="1291" t="s">
        <v>35</v>
      </c>
      <c r="I23" s="1289"/>
      <c r="J23" s="1292"/>
      <c r="K23" s="358">
        <v>3480</v>
      </c>
      <c r="L23" s="885">
        <v>0</v>
      </c>
      <c r="M23" s="452">
        <f>L23</f>
        <v>0</v>
      </c>
      <c r="N23" s="348">
        <f>K23*M23</f>
        <v>0</v>
      </c>
      <c r="O23" s="17"/>
      <c r="P23" s="665">
        <f>L23+ŠK!L23</f>
        <v>0</v>
      </c>
      <c r="Q23" s="654">
        <f>N23+ŠK!N23</f>
        <v>0</v>
      </c>
      <c r="R23" s="338">
        <f>IF(M23&lt;&gt;0,"*",0)</f>
        <v>0</v>
      </c>
      <c r="S23" s="339"/>
      <c r="T23" s="339"/>
      <c r="U23" s="339"/>
      <c r="V23" s="340"/>
      <c r="W23" s="391"/>
      <c r="X23" s="341"/>
      <c r="Y23" s="342"/>
      <c r="Z23" s="340"/>
      <c r="AA23" s="340"/>
      <c r="AB23" s="340"/>
      <c r="AC23" s="345">
        <f>M23/2</f>
        <v>0</v>
      </c>
      <c r="AD23" s="344">
        <f>M23/3</f>
        <v>0</v>
      </c>
      <c r="AG23" s="348">
        <v>3480</v>
      </c>
      <c r="AH23" s="688">
        <v>0</v>
      </c>
      <c r="AI23" s="452">
        <f>AH23</f>
        <v>0</v>
      </c>
      <c r="AJ23" s="756">
        <f>AG23*AI23</f>
        <v>0</v>
      </c>
      <c r="AK23" s="755" t="str">
        <f>IF(C23="1.1","02.3.68.1",IF(C23="1.2","02.3.68.2",IF(C23="1.5","02.3.68.5",IF(C23="3.1","02.3.61.1",))))</f>
        <v>02.3.68.2</v>
      </c>
      <c r="AL23" s="348">
        <f>AJ23-N23</f>
        <v>0</v>
      </c>
      <c r="AM23" s="17"/>
      <c r="AN23" s="338">
        <f>IF(AI23&lt;&gt;0,"*",0)</f>
        <v>0</v>
      </c>
      <c r="AO23" s="339"/>
      <c r="AP23" s="339"/>
      <c r="AQ23" s="339"/>
      <c r="AR23" s="340"/>
      <c r="AS23" s="391"/>
      <c r="AT23" s="341"/>
      <c r="AU23" s="342"/>
      <c r="AV23" s="340"/>
      <c r="AW23" s="340"/>
      <c r="AX23" s="340"/>
      <c r="AY23" s="345">
        <f>AI23/2</f>
        <v>0</v>
      </c>
      <c r="AZ23" s="344">
        <f>AI23/3</f>
        <v>0</v>
      </c>
      <c r="BA23" s="665">
        <f>AH23+ŠK!AH23</f>
        <v>0</v>
      </c>
      <c r="BB23" s="654">
        <f>AJ23+ŠK!AJ23</f>
        <v>0</v>
      </c>
      <c r="BD23" s="348">
        <v>3480</v>
      </c>
      <c r="BE23" s="688">
        <v>0</v>
      </c>
      <c r="BF23" s="452">
        <f>BE23</f>
        <v>0</v>
      </c>
      <c r="BG23" s="756">
        <f>BD23*BF23</f>
        <v>0</v>
      </c>
      <c r="BH23" s="755" t="str">
        <f>IF($C$23="1.1","02.3.68.1",IF($C$23="1.2","02.3.68.2",IF($C$23="1.5","02.3.68.5",IF($C$23="3.1","02.3.61.1",))))</f>
        <v>02.3.68.2</v>
      </c>
      <c r="BI23" s="348">
        <f t="shared" si="3"/>
        <v>0</v>
      </c>
      <c r="BJ23" s="17"/>
      <c r="BK23" s="338">
        <f>IF(BF23&lt;&gt;0,"*",0)</f>
        <v>0</v>
      </c>
      <c r="BL23" s="339"/>
      <c r="BM23" s="339"/>
      <c r="BN23" s="339"/>
      <c r="BO23" s="340"/>
      <c r="BP23" s="391"/>
      <c r="BQ23" s="341"/>
      <c r="BR23" s="342"/>
      <c r="BS23" s="340"/>
      <c r="BT23" s="340"/>
      <c r="BU23" s="340"/>
      <c r="BV23" s="345">
        <f>BF23/2</f>
        <v>0</v>
      </c>
      <c r="BW23" s="344">
        <f>BF23/3</f>
        <v>0</v>
      </c>
      <c r="BX23" s="665">
        <f>BE23+ŠK!BE23</f>
        <v>0</v>
      </c>
      <c r="BY23" s="654">
        <f>BG23+ŠK!BG23</f>
        <v>0</v>
      </c>
    </row>
    <row r="24" spans="2:77" s="1" customFormat="1" ht="30" hidden="1" customHeight="1" thickBot="1" x14ac:dyDescent="0.3">
      <c r="B24" s="357"/>
      <c r="C24" s="873"/>
      <c r="D24" s="873"/>
      <c r="E24" s="873"/>
      <c r="F24" s="873"/>
      <c r="G24" s="354"/>
      <c r="H24" s="353"/>
      <c r="I24" s="354"/>
      <c r="J24" s="588"/>
      <c r="K24" s="358"/>
      <c r="L24" s="879"/>
      <c r="M24" s="453"/>
      <c r="N24" s="348"/>
      <c r="O24" s="17"/>
      <c r="P24" s="667"/>
      <c r="Q24" s="656"/>
      <c r="R24" s="338"/>
      <c r="S24" s="339"/>
      <c r="T24" s="339"/>
      <c r="U24" s="339"/>
      <c r="V24" s="340"/>
      <c r="W24" s="391"/>
      <c r="X24" s="341"/>
      <c r="Y24" s="342"/>
      <c r="Z24" s="340"/>
      <c r="AA24" s="340"/>
      <c r="AB24" s="340"/>
      <c r="AC24" s="343"/>
      <c r="AD24" s="344"/>
      <c r="AG24" s="348"/>
      <c r="AH24" s="2"/>
      <c r="AI24" s="453"/>
      <c r="AJ24" s="756"/>
      <c r="AK24" s="755"/>
      <c r="AL24" s="348"/>
      <c r="AM24" s="17"/>
      <c r="AN24" s="338"/>
      <c r="AO24" s="339"/>
      <c r="AP24" s="339"/>
      <c r="AQ24" s="339"/>
      <c r="AR24" s="340"/>
      <c r="AS24" s="391"/>
      <c r="AT24" s="341"/>
      <c r="AU24" s="342"/>
      <c r="AV24" s="340"/>
      <c r="AW24" s="340"/>
      <c r="AX24" s="340"/>
      <c r="AY24" s="343"/>
      <c r="AZ24" s="344"/>
      <c r="BA24" s="667"/>
      <c r="BB24" s="656"/>
      <c r="BD24" s="348"/>
      <c r="BE24" s="2"/>
      <c r="BF24" s="453"/>
      <c r="BG24" s="756"/>
      <c r="BH24" s="755"/>
      <c r="BI24" s="348">
        <f t="shared" si="3"/>
        <v>0</v>
      </c>
      <c r="BJ24" s="17"/>
      <c r="BK24" s="338"/>
      <c r="BL24" s="339"/>
      <c r="BM24" s="339"/>
      <c r="BN24" s="339"/>
      <c r="BO24" s="340"/>
      <c r="BP24" s="391"/>
      <c r="BQ24" s="341"/>
      <c r="BR24" s="342"/>
      <c r="BS24" s="340"/>
      <c r="BT24" s="340"/>
      <c r="BU24" s="340"/>
      <c r="BV24" s="343"/>
      <c r="BW24" s="344"/>
      <c r="BX24" s="667"/>
      <c r="BY24" s="656"/>
    </row>
    <row r="25" spans="2:77" s="1" customFormat="1" ht="30" customHeight="1" thickBot="1" x14ac:dyDescent="0.3">
      <c r="B25" s="357" t="s">
        <v>160</v>
      </c>
      <c r="C25" s="744" t="s">
        <v>278</v>
      </c>
      <c r="D25" s="1289" t="s">
        <v>259</v>
      </c>
      <c r="E25" s="1289"/>
      <c r="F25" s="1289"/>
      <c r="G25" s="1290"/>
      <c r="H25" s="1291" t="s">
        <v>35</v>
      </c>
      <c r="I25" s="1289"/>
      <c r="J25" s="1292"/>
      <c r="K25" s="358">
        <v>3480</v>
      </c>
      <c r="L25" s="885">
        <v>0</v>
      </c>
      <c r="M25" s="452">
        <f>IF($E$14="Ano",0,L25)</f>
        <v>0</v>
      </c>
      <c r="N25" s="348">
        <f>K25*M25</f>
        <v>0</v>
      </c>
      <c r="O25" s="17"/>
      <c r="P25" s="665">
        <f>L25+ŠK!L25</f>
        <v>0</v>
      </c>
      <c r="Q25" s="654">
        <f>N25+ŠK!N25</f>
        <v>0</v>
      </c>
      <c r="R25" s="338">
        <f>IF(M25&lt;&gt;0,"*",0)</f>
        <v>0</v>
      </c>
      <c r="S25" s="339"/>
      <c r="T25" s="339"/>
      <c r="U25" s="339"/>
      <c r="V25" s="340"/>
      <c r="W25" s="391"/>
      <c r="X25" s="341"/>
      <c r="Y25" s="342"/>
      <c r="Z25" s="340"/>
      <c r="AA25" s="340"/>
      <c r="AB25" s="340"/>
      <c r="AC25" s="345">
        <f>M25/2</f>
        <v>0</v>
      </c>
      <c r="AD25" s="344">
        <f>M25/3</f>
        <v>0</v>
      </c>
      <c r="AG25" s="348">
        <v>3480</v>
      </c>
      <c r="AH25" s="688">
        <v>0</v>
      </c>
      <c r="AI25" s="452">
        <f>IF(E14="Ano",0,AH25)</f>
        <v>0</v>
      </c>
      <c r="AJ25" s="756">
        <f>AG25*AI25</f>
        <v>0</v>
      </c>
      <c r="AK25" s="755" t="str">
        <f>IF(C25="1.1","02.3.68.1",IF(C25="1.2","02.3.68.2",IF(C25="1.5","02.3.68.5",IF(C25="3.1","02.3.61.1",))))</f>
        <v>02.3.61.1</v>
      </c>
      <c r="AL25" s="348">
        <f>AJ25-N25</f>
        <v>0</v>
      </c>
      <c r="AM25" s="17"/>
      <c r="AN25" s="338">
        <f>IF(AI25&lt;&gt;0,"*",0)</f>
        <v>0</v>
      </c>
      <c r="AO25" s="339"/>
      <c r="AP25" s="339"/>
      <c r="AQ25" s="339"/>
      <c r="AR25" s="340"/>
      <c r="AS25" s="391"/>
      <c r="AT25" s="341"/>
      <c r="AU25" s="342"/>
      <c r="AV25" s="340"/>
      <c r="AW25" s="340"/>
      <c r="AX25" s="340"/>
      <c r="AY25" s="345">
        <f>AI25/2</f>
        <v>0</v>
      </c>
      <c r="AZ25" s="344">
        <f>AI25/3</f>
        <v>0</v>
      </c>
      <c r="BA25" s="665">
        <f>AH25+ŠK!AH25</f>
        <v>0</v>
      </c>
      <c r="BB25" s="654">
        <f>AJ25+ŠK!AJ25</f>
        <v>0</v>
      </c>
      <c r="BD25" s="348">
        <v>3480</v>
      </c>
      <c r="BE25" s="688">
        <v>0</v>
      </c>
      <c r="BF25" s="452">
        <f>IF($E$14="Ano",0,BE25)</f>
        <v>0</v>
      </c>
      <c r="BG25" s="756">
        <f>BD25*BF25</f>
        <v>0</v>
      </c>
      <c r="BH25" s="755" t="str">
        <f>IF($C$25="1.1","02.3.68.1",IF($C$25="1.2","02.3.68.2",IF($C$25="1.5","02.3.68.5",IF($C$25="3.1","02.3.61.1",))))</f>
        <v>02.3.61.1</v>
      </c>
      <c r="BI25" s="348">
        <f t="shared" si="3"/>
        <v>0</v>
      </c>
      <c r="BJ25" s="17"/>
      <c r="BK25" s="338">
        <f>IF(BF25&lt;&gt;0,"*",0)</f>
        <v>0</v>
      </c>
      <c r="BL25" s="339"/>
      <c r="BM25" s="339"/>
      <c r="BN25" s="339"/>
      <c r="BO25" s="340"/>
      <c r="BP25" s="391"/>
      <c r="BQ25" s="341"/>
      <c r="BR25" s="342"/>
      <c r="BS25" s="340"/>
      <c r="BT25" s="340"/>
      <c r="BU25" s="340"/>
      <c r="BV25" s="345">
        <f>BF25/2</f>
        <v>0</v>
      </c>
      <c r="BW25" s="344">
        <f>BF25/3</f>
        <v>0</v>
      </c>
      <c r="BX25" s="665">
        <f>BE25+ŠK!BE25</f>
        <v>0</v>
      </c>
      <c r="BY25" s="654">
        <f>BG25+ŠK!BG25</f>
        <v>0</v>
      </c>
    </row>
    <row r="26" spans="2:77" s="1" customFormat="1" ht="30" hidden="1" customHeight="1" thickBot="1" x14ac:dyDescent="0.3">
      <c r="B26" s="357"/>
      <c r="C26" s="873"/>
      <c r="D26" s="873"/>
      <c r="E26" s="873"/>
      <c r="F26" s="873"/>
      <c r="G26" s="354"/>
      <c r="H26" s="353"/>
      <c r="I26" s="354"/>
      <c r="J26" s="588"/>
      <c r="K26" s="358"/>
      <c r="L26" s="879"/>
      <c r="M26" s="453"/>
      <c r="N26" s="348"/>
      <c r="O26" s="17"/>
      <c r="P26" s="667"/>
      <c r="Q26" s="656"/>
      <c r="R26" s="338"/>
      <c r="S26" s="339"/>
      <c r="T26" s="339"/>
      <c r="U26" s="339"/>
      <c r="V26" s="340"/>
      <c r="W26" s="391"/>
      <c r="X26" s="341"/>
      <c r="Y26" s="342"/>
      <c r="Z26" s="340"/>
      <c r="AA26" s="340"/>
      <c r="AB26" s="340"/>
      <c r="AC26" s="345"/>
      <c r="AD26" s="344"/>
      <c r="AG26" s="348"/>
      <c r="AH26" s="2"/>
      <c r="AI26" s="453"/>
      <c r="AJ26" s="756"/>
      <c r="AK26" s="755"/>
      <c r="AL26" s="348"/>
      <c r="AM26" s="17"/>
      <c r="AN26" s="338"/>
      <c r="AO26" s="339"/>
      <c r="AP26" s="339"/>
      <c r="AQ26" s="339"/>
      <c r="AR26" s="340"/>
      <c r="AS26" s="391"/>
      <c r="AT26" s="341"/>
      <c r="AU26" s="342"/>
      <c r="AV26" s="340"/>
      <c r="AW26" s="340"/>
      <c r="AX26" s="340"/>
      <c r="AY26" s="345"/>
      <c r="AZ26" s="344"/>
      <c r="BA26" s="667"/>
      <c r="BB26" s="656"/>
      <c r="BD26" s="348"/>
      <c r="BE26" s="2"/>
      <c r="BF26" s="453"/>
      <c r="BG26" s="756"/>
      <c r="BH26" s="755"/>
      <c r="BI26" s="348">
        <f t="shared" si="3"/>
        <v>0</v>
      </c>
      <c r="BJ26" s="17"/>
      <c r="BK26" s="338"/>
      <c r="BL26" s="339"/>
      <c r="BM26" s="339"/>
      <c r="BN26" s="339"/>
      <c r="BO26" s="340"/>
      <c r="BP26" s="391"/>
      <c r="BQ26" s="341"/>
      <c r="BR26" s="342"/>
      <c r="BS26" s="340"/>
      <c r="BT26" s="340"/>
      <c r="BU26" s="340"/>
      <c r="BV26" s="345"/>
      <c r="BW26" s="344"/>
      <c r="BX26" s="667"/>
      <c r="BY26" s="656"/>
    </row>
    <row r="27" spans="2:77" s="1" customFormat="1" ht="30" customHeight="1" thickBot="1" x14ac:dyDescent="0.3">
      <c r="B27" s="357" t="s">
        <v>161</v>
      </c>
      <c r="C27" s="418" t="s">
        <v>104</v>
      </c>
      <c r="D27" s="1289" t="s">
        <v>162</v>
      </c>
      <c r="E27" s="1289"/>
      <c r="F27" s="1289"/>
      <c r="G27" s="1290"/>
      <c r="H27" s="1291" t="s">
        <v>163</v>
      </c>
      <c r="I27" s="1289"/>
      <c r="J27" s="1292"/>
      <c r="K27" s="358">
        <v>8456</v>
      </c>
      <c r="L27" s="885">
        <v>0</v>
      </c>
      <c r="M27" s="452">
        <f>L27</f>
        <v>0</v>
      </c>
      <c r="N27" s="348">
        <f>K27*M27</f>
        <v>0</v>
      </c>
      <c r="O27" s="17"/>
      <c r="P27" s="665">
        <f>L27+ŠK!L27</f>
        <v>0</v>
      </c>
      <c r="Q27" s="654">
        <f>N27+ŠK!N27</f>
        <v>0</v>
      </c>
      <c r="R27" s="338">
        <f>M27*3</f>
        <v>0</v>
      </c>
      <c r="S27" s="339"/>
      <c r="T27" s="339"/>
      <c r="U27" s="339"/>
      <c r="V27" s="340"/>
      <c r="W27" s="391"/>
      <c r="X27" s="341"/>
      <c r="Y27" s="342"/>
      <c r="Z27" s="340"/>
      <c r="AA27" s="340"/>
      <c r="AB27" s="340"/>
      <c r="AC27" s="345">
        <f>R27</f>
        <v>0</v>
      </c>
      <c r="AD27" s="344">
        <f>R27/2</f>
        <v>0</v>
      </c>
      <c r="AG27" s="348">
        <v>8456</v>
      </c>
      <c r="AH27" s="688">
        <v>0</v>
      </c>
      <c r="AI27" s="452">
        <f>AH27</f>
        <v>0</v>
      </c>
      <c r="AJ27" s="756">
        <f>AG27*AI27</f>
        <v>0</v>
      </c>
      <c r="AK27" s="755" t="str">
        <f>IF(C27="1.1","02.3.68.1",IF(C27="1.2","02.3.68.2",IF(C27="1.5","02.3.68.5",IF(C27="3.1","02.3.61.1",))))</f>
        <v>02.3.68.2</v>
      </c>
      <c r="AL27" s="348">
        <f>AJ27-N27</f>
        <v>0</v>
      </c>
      <c r="AM27" s="17"/>
      <c r="AN27" s="338">
        <f>AI27*3</f>
        <v>0</v>
      </c>
      <c r="AO27" s="339"/>
      <c r="AP27" s="339"/>
      <c r="AQ27" s="339"/>
      <c r="AR27" s="340"/>
      <c r="AS27" s="391"/>
      <c r="AT27" s="341"/>
      <c r="AU27" s="342"/>
      <c r="AV27" s="340"/>
      <c r="AW27" s="340"/>
      <c r="AX27" s="340"/>
      <c r="AY27" s="345">
        <f>AN27</f>
        <v>0</v>
      </c>
      <c r="AZ27" s="344">
        <f>AN27/2</f>
        <v>0</v>
      </c>
      <c r="BA27" s="665">
        <f>AH27+ŠK!AH27</f>
        <v>0</v>
      </c>
      <c r="BB27" s="654">
        <f>AJ27+ŠK!AJ27</f>
        <v>0</v>
      </c>
      <c r="BD27" s="348">
        <v>8456</v>
      </c>
      <c r="BE27" s="688">
        <v>0</v>
      </c>
      <c r="BF27" s="452">
        <f>BE27</f>
        <v>0</v>
      </c>
      <c r="BG27" s="756">
        <f>BD27*BF27</f>
        <v>0</v>
      </c>
      <c r="BH27" s="755" t="str">
        <f>IF($C$27="1.1","02.3.68.1",IF($C$27="1.2","02.3.68.2",IF($C$27="1.5","02.3.68.5",IF($C$27="3.1","02.3.61.1",))))</f>
        <v>02.3.68.2</v>
      </c>
      <c r="BI27" s="348">
        <f t="shared" si="3"/>
        <v>0</v>
      </c>
      <c r="BJ27" s="17"/>
      <c r="BK27" s="338">
        <f>BF27*3</f>
        <v>0</v>
      </c>
      <c r="BL27" s="339"/>
      <c r="BM27" s="339"/>
      <c r="BN27" s="339"/>
      <c r="BO27" s="340"/>
      <c r="BP27" s="391"/>
      <c r="BQ27" s="341"/>
      <c r="BR27" s="342"/>
      <c r="BS27" s="340"/>
      <c r="BT27" s="340"/>
      <c r="BU27" s="340"/>
      <c r="BV27" s="345">
        <f>BK27</f>
        <v>0</v>
      </c>
      <c r="BW27" s="344">
        <f>BK27/2</f>
        <v>0</v>
      </c>
      <c r="BX27" s="665">
        <f>BE27+ŠK!BE27</f>
        <v>0</v>
      </c>
      <c r="BY27" s="654">
        <f>BG27+ŠK!BG27</f>
        <v>0</v>
      </c>
    </row>
    <row r="28" spans="2:77" s="1" customFormat="1" ht="30" hidden="1" customHeight="1" thickBot="1" x14ac:dyDescent="0.3">
      <c r="B28" s="357"/>
      <c r="C28" s="873"/>
      <c r="D28" s="873"/>
      <c r="E28" s="873"/>
      <c r="F28" s="873"/>
      <c r="G28" s="354"/>
      <c r="H28" s="353"/>
      <c r="I28" s="354"/>
      <c r="J28" s="588"/>
      <c r="K28" s="358"/>
      <c r="L28" s="879"/>
      <c r="M28" s="453"/>
      <c r="N28" s="348"/>
      <c r="O28" s="17"/>
      <c r="P28" s="667"/>
      <c r="Q28" s="656"/>
      <c r="R28" s="338"/>
      <c r="S28" s="339"/>
      <c r="T28" s="339"/>
      <c r="U28" s="339"/>
      <c r="V28" s="340"/>
      <c r="W28" s="391"/>
      <c r="X28" s="341"/>
      <c r="Y28" s="342"/>
      <c r="Z28" s="340"/>
      <c r="AA28" s="340"/>
      <c r="AB28" s="340"/>
      <c r="AC28" s="345"/>
      <c r="AD28" s="344"/>
      <c r="AG28" s="348"/>
      <c r="AH28" s="2"/>
      <c r="AI28" s="453"/>
      <c r="AJ28" s="756"/>
      <c r="AK28" s="755"/>
      <c r="AL28" s="348"/>
      <c r="AM28" s="17"/>
      <c r="AN28" s="338"/>
      <c r="AO28" s="339"/>
      <c r="AP28" s="339"/>
      <c r="AQ28" s="339"/>
      <c r="AR28" s="340"/>
      <c r="AS28" s="391"/>
      <c r="AT28" s="341"/>
      <c r="AU28" s="342"/>
      <c r="AV28" s="340"/>
      <c r="AW28" s="340"/>
      <c r="AX28" s="340"/>
      <c r="AY28" s="345"/>
      <c r="AZ28" s="344"/>
      <c r="BA28" s="667"/>
      <c r="BB28" s="656"/>
      <c r="BD28" s="348"/>
      <c r="BE28" s="2"/>
      <c r="BF28" s="453"/>
      <c r="BG28" s="756"/>
      <c r="BH28" s="755"/>
      <c r="BI28" s="348">
        <f t="shared" si="3"/>
        <v>0</v>
      </c>
      <c r="BJ28" s="17"/>
      <c r="BK28" s="338"/>
      <c r="BL28" s="339"/>
      <c r="BM28" s="339"/>
      <c r="BN28" s="339"/>
      <c r="BO28" s="340"/>
      <c r="BP28" s="391"/>
      <c r="BQ28" s="341"/>
      <c r="BR28" s="342"/>
      <c r="BS28" s="340"/>
      <c r="BT28" s="340"/>
      <c r="BU28" s="340"/>
      <c r="BV28" s="345"/>
      <c r="BW28" s="344"/>
      <c r="BX28" s="667"/>
      <c r="BY28" s="656"/>
    </row>
    <row r="29" spans="2:77" s="1" customFormat="1" ht="30" customHeight="1" thickBot="1" x14ac:dyDescent="0.3">
      <c r="B29" s="357" t="s">
        <v>164</v>
      </c>
      <c r="C29" s="418" t="s">
        <v>104</v>
      </c>
      <c r="D29" s="1289" t="s">
        <v>74</v>
      </c>
      <c r="E29" s="1289"/>
      <c r="F29" s="1289"/>
      <c r="G29" s="1290"/>
      <c r="H29" s="1291" t="s">
        <v>122</v>
      </c>
      <c r="I29" s="1289"/>
      <c r="J29" s="1292"/>
      <c r="K29" s="358">
        <v>9010</v>
      </c>
      <c r="L29" s="885">
        <v>0</v>
      </c>
      <c r="M29" s="452">
        <f>L29</f>
        <v>0</v>
      </c>
      <c r="N29" s="348">
        <f>K29*M29</f>
        <v>0</v>
      </c>
      <c r="O29" s="17"/>
      <c r="P29" s="665">
        <f>L29+ŠK!L29</f>
        <v>0</v>
      </c>
      <c r="Q29" s="654">
        <f>N29+ŠK!N29</f>
        <v>0</v>
      </c>
      <c r="R29" s="338">
        <f>2*M29</f>
        <v>0</v>
      </c>
      <c r="S29" s="339"/>
      <c r="T29" s="339"/>
      <c r="U29" s="339"/>
      <c r="V29" s="340"/>
      <c r="W29" s="391"/>
      <c r="X29" s="341"/>
      <c r="Y29" s="342"/>
      <c r="Z29" s="340"/>
      <c r="AA29" s="340"/>
      <c r="AB29" s="340"/>
      <c r="AC29" s="345">
        <f t="shared" ref="AC29" si="4">R29</f>
        <v>0</v>
      </c>
      <c r="AD29" s="344">
        <f>R29/2</f>
        <v>0</v>
      </c>
      <c r="AG29" s="348">
        <v>9010</v>
      </c>
      <c r="AH29" s="688">
        <v>0</v>
      </c>
      <c r="AI29" s="452">
        <f>AH29</f>
        <v>0</v>
      </c>
      <c r="AJ29" s="756">
        <f>AG29*AI29</f>
        <v>0</v>
      </c>
      <c r="AK29" s="755" t="str">
        <f>IF(C29="1.1","02.3.68.1",IF(C29="1.2","02.3.68.2",IF(C29="1.5","02.3.68.5",IF(C29="3.1","02.3.61.1",))))</f>
        <v>02.3.68.2</v>
      </c>
      <c r="AL29" s="348">
        <f>AJ29-N29</f>
        <v>0</v>
      </c>
      <c r="AM29" s="17"/>
      <c r="AN29" s="338">
        <f>2*AI29</f>
        <v>0</v>
      </c>
      <c r="AO29" s="339"/>
      <c r="AP29" s="339"/>
      <c r="AQ29" s="339"/>
      <c r="AR29" s="340"/>
      <c r="AS29" s="391"/>
      <c r="AT29" s="341"/>
      <c r="AU29" s="342"/>
      <c r="AV29" s="340"/>
      <c r="AW29" s="340"/>
      <c r="AX29" s="340"/>
      <c r="AY29" s="345">
        <f t="shared" ref="AY29" si="5">AN29</f>
        <v>0</v>
      </c>
      <c r="AZ29" s="344">
        <f>AN29/2</f>
        <v>0</v>
      </c>
      <c r="BA29" s="665">
        <f>AH29+ŠK!AH29</f>
        <v>0</v>
      </c>
      <c r="BB29" s="654">
        <f>AJ29+ŠK!AJ29</f>
        <v>0</v>
      </c>
      <c r="BD29" s="348">
        <v>9010</v>
      </c>
      <c r="BE29" s="688">
        <v>0</v>
      </c>
      <c r="BF29" s="452">
        <f>BE29</f>
        <v>0</v>
      </c>
      <c r="BG29" s="756">
        <f>BD29*BF29</f>
        <v>0</v>
      </c>
      <c r="BH29" s="755" t="str">
        <f>IF($C$29="1.1","02.3.68.1",IF($C$29="1.2","02.3.68.2",IF($C$29="1.5","02.3.68.5",IF($C$29="3.1","02.3.61.1",))))</f>
        <v>02.3.68.2</v>
      </c>
      <c r="BI29" s="348">
        <f t="shared" si="3"/>
        <v>0</v>
      </c>
      <c r="BJ29" s="17"/>
      <c r="BK29" s="338">
        <f>2*BF29</f>
        <v>0</v>
      </c>
      <c r="BL29" s="339"/>
      <c r="BM29" s="339"/>
      <c r="BN29" s="339"/>
      <c r="BO29" s="340"/>
      <c r="BP29" s="391"/>
      <c r="BQ29" s="341"/>
      <c r="BR29" s="342"/>
      <c r="BS29" s="340"/>
      <c r="BT29" s="340"/>
      <c r="BU29" s="340"/>
      <c r="BV29" s="345">
        <f t="shared" ref="BV29" si="6">BK29</f>
        <v>0</v>
      </c>
      <c r="BW29" s="344">
        <f>BK29/2</f>
        <v>0</v>
      </c>
      <c r="BX29" s="665">
        <f>BE29+ŠK!BE29</f>
        <v>0</v>
      </c>
      <c r="BY29" s="654">
        <f>BG29+ŠK!BG29</f>
        <v>0</v>
      </c>
    </row>
    <row r="30" spans="2:77" s="1" customFormat="1" ht="30" hidden="1" customHeight="1" thickBot="1" x14ac:dyDescent="0.3">
      <c r="B30" s="357"/>
      <c r="C30" s="873"/>
      <c r="D30" s="873"/>
      <c r="E30" s="873"/>
      <c r="F30" s="873"/>
      <c r="G30" s="354"/>
      <c r="H30" s="353"/>
      <c r="I30" s="354"/>
      <c r="J30" s="588"/>
      <c r="K30" s="358"/>
      <c r="L30" s="879"/>
      <c r="M30" s="453"/>
      <c r="N30" s="348"/>
      <c r="O30" s="17"/>
      <c r="P30" s="667"/>
      <c r="Q30" s="656"/>
      <c r="R30" s="338"/>
      <c r="S30" s="339"/>
      <c r="T30" s="339"/>
      <c r="U30" s="339"/>
      <c r="V30" s="340"/>
      <c r="W30" s="391"/>
      <c r="X30" s="341"/>
      <c r="Y30" s="342"/>
      <c r="Z30" s="340"/>
      <c r="AA30" s="340"/>
      <c r="AB30" s="340"/>
      <c r="AC30" s="345"/>
      <c r="AD30" s="344"/>
      <c r="AG30" s="348"/>
      <c r="AH30" s="2"/>
      <c r="AI30" s="453"/>
      <c r="AJ30" s="756"/>
      <c r="AK30" s="755"/>
      <c r="AL30" s="348"/>
      <c r="AM30" s="17"/>
      <c r="AN30" s="338"/>
      <c r="AO30" s="339"/>
      <c r="AP30" s="339"/>
      <c r="AQ30" s="339"/>
      <c r="AR30" s="340"/>
      <c r="AS30" s="391"/>
      <c r="AT30" s="341"/>
      <c r="AU30" s="342"/>
      <c r="AV30" s="340"/>
      <c r="AW30" s="340"/>
      <c r="AX30" s="340"/>
      <c r="AY30" s="345"/>
      <c r="AZ30" s="344"/>
      <c r="BA30" s="667"/>
      <c r="BB30" s="656"/>
      <c r="BD30" s="348"/>
      <c r="BE30" s="2"/>
      <c r="BF30" s="453"/>
      <c r="BG30" s="756"/>
      <c r="BH30" s="755"/>
      <c r="BI30" s="348">
        <f t="shared" si="3"/>
        <v>0</v>
      </c>
      <c r="BJ30" s="17"/>
      <c r="BK30" s="338"/>
      <c r="BL30" s="339"/>
      <c r="BM30" s="339"/>
      <c r="BN30" s="339"/>
      <c r="BO30" s="340"/>
      <c r="BP30" s="391"/>
      <c r="BQ30" s="341"/>
      <c r="BR30" s="342"/>
      <c r="BS30" s="340"/>
      <c r="BT30" s="340"/>
      <c r="BU30" s="340"/>
      <c r="BV30" s="345"/>
      <c r="BW30" s="344"/>
      <c r="BX30" s="667"/>
      <c r="BY30" s="656"/>
    </row>
    <row r="31" spans="2:77" s="1" customFormat="1" ht="39.75" customHeight="1" thickBot="1" x14ac:dyDescent="0.3">
      <c r="B31" s="357" t="s">
        <v>165</v>
      </c>
      <c r="C31" s="418" t="s">
        <v>104</v>
      </c>
      <c r="D31" s="1289" t="s">
        <v>166</v>
      </c>
      <c r="E31" s="1289"/>
      <c r="F31" s="1289"/>
      <c r="G31" s="1290"/>
      <c r="H31" s="1291" t="s">
        <v>125</v>
      </c>
      <c r="I31" s="1289"/>
      <c r="J31" s="1292"/>
      <c r="K31" s="358">
        <v>8150</v>
      </c>
      <c r="L31" s="885">
        <v>0</v>
      </c>
      <c r="M31" s="452">
        <f>L31</f>
        <v>0</v>
      </c>
      <c r="N31" s="348">
        <f>K31*M31</f>
        <v>0</v>
      </c>
      <c r="O31" s="17"/>
      <c r="P31" s="665">
        <f>L31+ŠK!L31</f>
        <v>0</v>
      </c>
      <c r="Q31" s="654">
        <f>N31+ŠK!N31</f>
        <v>0</v>
      </c>
      <c r="R31" s="338">
        <f>2*M31</f>
        <v>0</v>
      </c>
      <c r="S31" s="339"/>
      <c r="T31" s="339"/>
      <c r="U31" s="339"/>
      <c r="V31" s="340"/>
      <c r="W31" s="391"/>
      <c r="X31" s="341"/>
      <c r="Y31" s="342"/>
      <c r="Z31" s="340"/>
      <c r="AA31" s="340"/>
      <c r="AB31" s="340"/>
      <c r="AC31" s="345">
        <f>R31</f>
        <v>0</v>
      </c>
      <c r="AD31" s="344">
        <f>AC31/2</f>
        <v>0</v>
      </c>
      <c r="AG31" s="348">
        <v>8150</v>
      </c>
      <c r="AH31" s="688">
        <v>0</v>
      </c>
      <c r="AI31" s="452">
        <f>AH31</f>
        <v>0</v>
      </c>
      <c r="AJ31" s="756">
        <f>AG31*AI31</f>
        <v>0</v>
      </c>
      <c r="AK31" s="755" t="str">
        <f>IF(C31="1.1","02.3.68.1",IF(C31="1.2","02.3.68.2",IF(C31="1.5","02.3.68.5",IF(C31="3.1","02.3.61.1",))))</f>
        <v>02.3.68.2</v>
      </c>
      <c r="AL31" s="348">
        <f>AJ31-N31</f>
        <v>0</v>
      </c>
      <c r="AM31" s="17"/>
      <c r="AN31" s="338">
        <f>2*AI31</f>
        <v>0</v>
      </c>
      <c r="AO31" s="339"/>
      <c r="AP31" s="339"/>
      <c r="AQ31" s="339"/>
      <c r="AR31" s="340"/>
      <c r="AS31" s="391"/>
      <c r="AT31" s="341"/>
      <c r="AU31" s="342"/>
      <c r="AV31" s="340"/>
      <c r="AW31" s="340"/>
      <c r="AX31" s="340"/>
      <c r="AY31" s="345">
        <f>AN31</f>
        <v>0</v>
      </c>
      <c r="AZ31" s="344">
        <f>AY31/2</f>
        <v>0</v>
      </c>
      <c r="BA31" s="665">
        <f>AH31+ŠK!AH31</f>
        <v>0</v>
      </c>
      <c r="BB31" s="654">
        <f>AJ31+ŠK!AJ31</f>
        <v>0</v>
      </c>
      <c r="BD31" s="348">
        <v>8150</v>
      </c>
      <c r="BE31" s="688">
        <v>0</v>
      </c>
      <c r="BF31" s="452">
        <f>BE31</f>
        <v>0</v>
      </c>
      <c r="BG31" s="756">
        <f>BD31*BF31</f>
        <v>0</v>
      </c>
      <c r="BH31" s="755" t="str">
        <f>IF($C$31="1.1","02.3.68.1",IF($C$31="1.2","02.3.68.2",IF($C$31="1.5","02.3.68.5",IF($C$31="3.1","02.3.61.1",))))</f>
        <v>02.3.68.2</v>
      </c>
      <c r="BI31" s="348">
        <f t="shared" si="3"/>
        <v>0</v>
      </c>
      <c r="BJ31" s="17"/>
      <c r="BK31" s="338">
        <f>2*BF31</f>
        <v>0</v>
      </c>
      <c r="BL31" s="339"/>
      <c r="BM31" s="339"/>
      <c r="BN31" s="339"/>
      <c r="BO31" s="340"/>
      <c r="BP31" s="391"/>
      <c r="BQ31" s="341"/>
      <c r="BR31" s="342"/>
      <c r="BS31" s="340"/>
      <c r="BT31" s="340"/>
      <c r="BU31" s="340"/>
      <c r="BV31" s="345">
        <f>BK31</f>
        <v>0</v>
      </c>
      <c r="BW31" s="344">
        <f>BV31/2</f>
        <v>0</v>
      </c>
      <c r="BX31" s="665">
        <f>BE31+ŠK!BE31</f>
        <v>0</v>
      </c>
      <c r="BY31" s="654">
        <f>BG31+ŠK!BG31</f>
        <v>0</v>
      </c>
    </row>
    <row r="32" spans="2:77" s="1" customFormat="1" ht="30" hidden="1" customHeight="1" thickBot="1" x14ac:dyDescent="0.3">
      <c r="B32" s="357"/>
      <c r="C32" s="873"/>
      <c r="D32" s="873"/>
      <c r="E32" s="873"/>
      <c r="F32" s="873"/>
      <c r="G32" s="354"/>
      <c r="H32" s="353"/>
      <c r="I32" s="354"/>
      <c r="J32" s="588"/>
      <c r="K32" s="358"/>
      <c r="L32" s="879"/>
      <c r="M32" s="453"/>
      <c r="N32" s="348"/>
      <c r="O32" s="17"/>
      <c r="P32" s="667"/>
      <c r="Q32" s="656"/>
      <c r="R32" s="338"/>
      <c r="S32" s="339"/>
      <c r="T32" s="339"/>
      <c r="U32" s="339"/>
      <c r="V32" s="340"/>
      <c r="W32" s="391"/>
      <c r="X32" s="341"/>
      <c r="Y32" s="342"/>
      <c r="Z32" s="340"/>
      <c r="AA32" s="340"/>
      <c r="AB32" s="340"/>
      <c r="AC32" s="345"/>
      <c r="AD32" s="344"/>
      <c r="AG32" s="348"/>
      <c r="AH32" s="2"/>
      <c r="AI32" s="453"/>
      <c r="AJ32" s="756"/>
      <c r="AK32" s="755"/>
      <c r="AL32" s="348"/>
      <c r="AM32" s="17"/>
      <c r="AN32" s="338"/>
      <c r="AO32" s="339"/>
      <c r="AP32" s="339"/>
      <c r="AQ32" s="339"/>
      <c r="AR32" s="340"/>
      <c r="AS32" s="391"/>
      <c r="AT32" s="341"/>
      <c r="AU32" s="342"/>
      <c r="AV32" s="340"/>
      <c r="AW32" s="340"/>
      <c r="AX32" s="340"/>
      <c r="AY32" s="345"/>
      <c r="AZ32" s="344"/>
      <c r="BA32" s="667"/>
      <c r="BB32" s="656"/>
      <c r="BD32" s="348"/>
      <c r="BE32" s="2"/>
      <c r="BF32" s="453"/>
      <c r="BG32" s="756"/>
      <c r="BH32" s="755"/>
      <c r="BI32" s="348">
        <f t="shared" si="3"/>
        <v>0</v>
      </c>
      <c r="BJ32" s="17"/>
      <c r="BK32" s="338"/>
      <c r="BL32" s="339"/>
      <c r="BM32" s="339"/>
      <c r="BN32" s="339"/>
      <c r="BO32" s="340"/>
      <c r="BP32" s="391"/>
      <c r="BQ32" s="341"/>
      <c r="BR32" s="342"/>
      <c r="BS32" s="340"/>
      <c r="BT32" s="340"/>
      <c r="BU32" s="340"/>
      <c r="BV32" s="345"/>
      <c r="BW32" s="344"/>
      <c r="BX32" s="667"/>
      <c r="BY32" s="656"/>
    </row>
    <row r="33" spans="2:77" s="1" customFormat="1" ht="30" customHeight="1" thickBot="1" x14ac:dyDescent="0.3">
      <c r="B33" s="357" t="s">
        <v>167</v>
      </c>
      <c r="C33" s="417" t="s">
        <v>83</v>
      </c>
      <c r="D33" s="1289" t="s">
        <v>168</v>
      </c>
      <c r="E33" s="1289"/>
      <c r="F33" s="1289"/>
      <c r="G33" s="1290"/>
      <c r="H33" s="1291" t="s">
        <v>81</v>
      </c>
      <c r="I33" s="1289"/>
      <c r="J33" s="1292"/>
      <c r="K33" s="358">
        <v>11030</v>
      </c>
      <c r="L33" s="885">
        <v>0</v>
      </c>
      <c r="M33" s="452">
        <f>L33</f>
        <v>0</v>
      </c>
      <c r="N33" s="348">
        <f>K33*M33</f>
        <v>0</v>
      </c>
      <c r="O33" s="17"/>
      <c r="P33" s="665">
        <f>L33+ŠK!L33</f>
        <v>0</v>
      </c>
      <c r="Q33" s="654">
        <f>N33+ŠK!N33</f>
        <v>0</v>
      </c>
      <c r="R33" s="338">
        <f>M33</f>
        <v>0</v>
      </c>
      <c r="S33" s="339"/>
      <c r="T33" s="339"/>
      <c r="U33" s="339"/>
      <c r="V33" s="340"/>
      <c r="W33" s="391"/>
      <c r="X33" s="341"/>
      <c r="Y33" s="342"/>
      <c r="Z33" s="340"/>
      <c r="AA33" s="340"/>
      <c r="AB33" s="340"/>
      <c r="AC33" s="345">
        <f t="shared" ref="AC33" si="7">R33</f>
        <v>0</v>
      </c>
      <c r="AD33" s="344">
        <f>R33</f>
        <v>0</v>
      </c>
      <c r="AG33" s="348">
        <v>11030</v>
      </c>
      <c r="AH33" s="688">
        <v>0</v>
      </c>
      <c r="AI33" s="452">
        <f>AH33</f>
        <v>0</v>
      </c>
      <c r="AJ33" s="756">
        <f>AG33*AI33</f>
        <v>0</v>
      </c>
      <c r="AK33" s="755" t="str">
        <f>IF(C33="1.1","02.3.68.1",IF(C33="1.2","02.3.68.2",IF(C33="1.5","02.3.68.5",IF(C33="3.1","02.3.61.1",))))</f>
        <v>02.3.68.5</v>
      </c>
      <c r="AL33" s="348">
        <f>AJ33-N33</f>
        <v>0</v>
      </c>
      <c r="AM33" s="17"/>
      <c r="AN33" s="338">
        <f>AI33</f>
        <v>0</v>
      </c>
      <c r="AO33" s="339"/>
      <c r="AP33" s="339"/>
      <c r="AQ33" s="339"/>
      <c r="AR33" s="340"/>
      <c r="AS33" s="391"/>
      <c r="AT33" s="341"/>
      <c r="AU33" s="342"/>
      <c r="AV33" s="340"/>
      <c r="AW33" s="340"/>
      <c r="AX33" s="340"/>
      <c r="AY33" s="345">
        <f t="shared" ref="AY33" si="8">AN33</f>
        <v>0</v>
      </c>
      <c r="AZ33" s="344">
        <f>AN33</f>
        <v>0</v>
      </c>
      <c r="BA33" s="665">
        <f>AH33+ŠK!AH33</f>
        <v>0</v>
      </c>
      <c r="BB33" s="654">
        <f>AJ33+ŠK!AJ33</f>
        <v>0</v>
      </c>
      <c r="BD33" s="348">
        <v>11030</v>
      </c>
      <c r="BE33" s="688">
        <v>0</v>
      </c>
      <c r="BF33" s="452">
        <f>BE33</f>
        <v>0</v>
      </c>
      <c r="BG33" s="756">
        <f>BD33*BF33</f>
        <v>0</v>
      </c>
      <c r="BH33" s="755" t="str">
        <f>IF($C$33="1.1","02.3.68.1",IF($C$33="1.2","02.3.68.2",IF($C$33="1.5","02.3.68.5",IF($C$33="3.1","02.3.61.1",))))</f>
        <v>02.3.68.5</v>
      </c>
      <c r="BI33" s="348">
        <f t="shared" si="3"/>
        <v>0</v>
      </c>
      <c r="BJ33" s="17"/>
      <c r="BK33" s="338">
        <f>BF33</f>
        <v>0</v>
      </c>
      <c r="BL33" s="339"/>
      <c r="BM33" s="339"/>
      <c r="BN33" s="339"/>
      <c r="BO33" s="340"/>
      <c r="BP33" s="391"/>
      <c r="BQ33" s="341"/>
      <c r="BR33" s="342"/>
      <c r="BS33" s="340"/>
      <c r="BT33" s="340"/>
      <c r="BU33" s="340"/>
      <c r="BV33" s="345">
        <f t="shared" ref="BV33" si="9">BK33</f>
        <v>0</v>
      </c>
      <c r="BW33" s="344">
        <f>BK33</f>
        <v>0</v>
      </c>
      <c r="BX33" s="665">
        <f>BE33+ŠK!BE33</f>
        <v>0</v>
      </c>
      <c r="BY33" s="654">
        <f>BG33+ŠK!BG33</f>
        <v>0</v>
      </c>
    </row>
    <row r="34" spans="2:77" s="1" customFormat="1" ht="30" hidden="1" customHeight="1" thickBot="1" x14ac:dyDescent="0.3">
      <c r="B34" s="357"/>
      <c r="C34" s="873"/>
      <c r="D34" s="873"/>
      <c r="E34" s="873"/>
      <c r="F34" s="873"/>
      <c r="G34" s="354"/>
      <c r="H34" s="353"/>
      <c r="I34" s="354"/>
      <c r="J34" s="588"/>
      <c r="K34" s="358"/>
      <c r="L34" s="879"/>
      <c r="M34" s="453"/>
      <c r="N34" s="348"/>
      <c r="O34" s="17"/>
      <c r="P34" s="667"/>
      <c r="Q34" s="656"/>
      <c r="R34" s="338"/>
      <c r="S34" s="339"/>
      <c r="T34" s="339"/>
      <c r="U34" s="339"/>
      <c r="V34" s="340"/>
      <c r="W34" s="391"/>
      <c r="X34" s="341"/>
      <c r="Y34" s="342"/>
      <c r="Z34" s="340"/>
      <c r="AA34" s="340"/>
      <c r="AB34" s="340"/>
      <c r="AC34" s="345"/>
      <c r="AD34" s="344"/>
      <c r="AG34" s="348"/>
      <c r="AH34" s="2"/>
      <c r="AI34" s="453"/>
      <c r="AJ34" s="756"/>
      <c r="AK34" s="755"/>
      <c r="AL34" s="348"/>
      <c r="AM34" s="17"/>
      <c r="AN34" s="338"/>
      <c r="AO34" s="339"/>
      <c r="AP34" s="339"/>
      <c r="AQ34" s="339"/>
      <c r="AR34" s="340"/>
      <c r="AS34" s="391"/>
      <c r="AT34" s="341"/>
      <c r="AU34" s="342"/>
      <c r="AV34" s="340"/>
      <c r="AW34" s="340"/>
      <c r="AX34" s="340"/>
      <c r="AY34" s="345"/>
      <c r="AZ34" s="344"/>
      <c r="BA34" s="667"/>
      <c r="BB34" s="656"/>
      <c r="BD34" s="348"/>
      <c r="BE34" s="2"/>
      <c r="BF34" s="453"/>
      <c r="BG34" s="756"/>
      <c r="BH34" s="755"/>
      <c r="BI34" s="348">
        <f t="shared" si="3"/>
        <v>0</v>
      </c>
      <c r="BJ34" s="17"/>
      <c r="BK34" s="338"/>
      <c r="BL34" s="339"/>
      <c r="BM34" s="339"/>
      <c r="BN34" s="339"/>
      <c r="BO34" s="340"/>
      <c r="BP34" s="391"/>
      <c r="BQ34" s="341"/>
      <c r="BR34" s="342"/>
      <c r="BS34" s="340"/>
      <c r="BT34" s="340"/>
      <c r="BU34" s="340"/>
      <c r="BV34" s="345"/>
      <c r="BW34" s="344"/>
      <c r="BX34" s="667"/>
      <c r="BY34" s="656"/>
    </row>
    <row r="35" spans="2:77" s="1" customFormat="1" ht="45.75" customHeight="1" thickBot="1" x14ac:dyDescent="0.3">
      <c r="B35" s="357" t="s">
        <v>169</v>
      </c>
      <c r="C35" s="418" t="s">
        <v>104</v>
      </c>
      <c r="D35" s="1289" t="s">
        <v>170</v>
      </c>
      <c r="E35" s="1289"/>
      <c r="F35" s="1289"/>
      <c r="G35" s="1290"/>
      <c r="H35" s="1291" t="s">
        <v>78</v>
      </c>
      <c r="I35" s="1289"/>
      <c r="J35" s="1292"/>
      <c r="K35" s="358">
        <v>5637</v>
      </c>
      <c r="L35" s="885">
        <v>0</v>
      </c>
      <c r="M35" s="452">
        <f>L35</f>
        <v>0</v>
      </c>
      <c r="N35" s="348">
        <f>K35*M35</f>
        <v>0</v>
      </c>
      <c r="O35" s="17"/>
      <c r="P35" s="665">
        <f>L35+ŠK!L35</f>
        <v>0</v>
      </c>
      <c r="Q35" s="654">
        <f>N35+ŠK!N35</f>
        <v>0</v>
      </c>
      <c r="R35" s="338">
        <f>2*M35</f>
        <v>0</v>
      </c>
      <c r="S35" s="339"/>
      <c r="T35" s="339"/>
      <c r="U35" s="339"/>
      <c r="V35" s="340"/>
      <c r="W35" s="391"/>
      <c r="X35" s="341"/>
      <c r="Y35" s="342"/>
      <c r="Z35" s="340"/>
      <c r="AA35" s="340"/>
      <c r="AB35" s="340"/>
      <c r="AC35" s="345">
        <f>R35/2</f>
        <v>0</v>
      </c>
      <c r="AD35" s="344">
        <f>R35/4</f>
        <v>0</v>
      </c>
      <c r="AG35" s="348">
        <v>5637</v>
      </c>
      <c r="AH35" s="688">
        <v>0</v>
      </c>
      <c r="AI35" s="452">
        <f>AH35</f>
        <v>0</v>
      </c>
      <c r="AJ35" s="756">
        <f>AG35*AI35</f>
        <v>0</v>
      </c>
      <c r="AK35" s="755" t="str">
        <f>IF(C35="1.1","02.3.68.1",IF(C35="1.2","02.3.68.2",IF(C35="1.5","02.3.68.5",IF(C35="3.1","02.3.61.1",))))</f>
        <v>02.3.68.2</v>
      </c>
      <c r="AL35" s="348">
        <f>AJ35-N35</f>
        <v>0</v>
      </c>
      <c r="AM35" s="17"/>
      <c r="AN35" s="338">
        <f>2*AI35</f>
        <v>0</v>
      </c>
      <c r="AO35" s="339"/>
      <c r="AP35" s="339"/>
      <c r="AQ35" s="339"/>
      <c r="AR35" s="340"/>
      <c r="AS35" s="391"/>
      <c r="AT35" s="341"/>
      <c r="AU35" s="342"/>
      <c r="AV35" s="340"/>
      <c r="AW35" s="340"/>
      <c r="AX35" s="340"/>
      <c r="AY35" s="345">
        <f>AN35/2</f>
        <v>0</v>
      </c>
      <c r="AZ35" s="344">
        <f>AN35/4</f>
        <v>0</v>
      </c>
      <c r="BA35" s="665">
        <f>AH35+ŠK!AH35</f>
        <v>0</v>
      </c>
      <c r="BB35" s="654">
        <f>AJ35+ŠK!AJ35</f>
        <v>0</v>
      </c>
      <c r="BD35" s="348">
        <v>5637</v>
      </c>
      <c r="BE35" s="688">
        <v>0</v>
      </c>
      <c r="BF35" s="452">
        <f>BE35</f>
        <v>0</v>
      </c>
      <c r="BG35" s="756">
        <f>BD35*BF35</f>
        <v>0</v>
      </c>
      <c r="BH35" s="755" t="str">
        <f>IF($C$35="1.1","02.3.68.1",IF($C$35="1.2","02.3.68.2",IF($C$35="1.5","02.3.68.5",IF($C$35="3.1","02.3.61.1",))))</f>
        <v>02.3.68.2</v>
      </c>
      <c r="BI35" s="348">
        <f t="shared" si="3"/>
        <v>0</v>
      </c>
      <c r="BJ35" s="17"/>
      <c r="BK35" s="338">
        <f>2*BF35</f>
        <v>0</v>
      </c>
      <c r="BL35" s="339"/>
      <c r="BM35" s="339"/>
      <c r="BN35" s="339"/>
      <c r="BO35" s="340"/>
      <c r="BP35" s="391"/>
      <c r="BQ35" s="341"/>
      <c r="BR35" s="342"/>
      <c r="BS35" s="340"/>
      <c r="BT35" s="340"/>
      <c r="BU35" s="340"/>
      <c r="BV35" s="345">
        <f>BK35/2</f>
        <v>0</v>
      </c>
      <c r="BW35" s="344">
        <f>BK35/4</f>
        <v>0</v>
      </c>
      <c r="BX35" s="665">
        <f>BE35+ŠK!BE35</f>
        <v>0</v>
      </c>
      <c r="BY35" s="654">
        <f>BG35+ŠK!BG35</f>
        <v>0</v>
      </c>
    </row>
    <row r="36" spans="2:77" s="1" customFormat="1" ht="30" hidden="1" customHeight="1" thickBot="1" x14ac:dyDescent="0.3">
      <c r="B36" s="357"/>
      <c r="C36" s="873"/>
      <c r="D36" s="873"/>
      <c r="E36" s="873"/>
      <c r="F36" s="873"/>
      <c r="G36" s="354"/>
      <c r="H36" s="353"/>
      <c r="I36" s="354"/>
      <c r="J36" s="588"/>
      <c r="K36" s="358"/>
      <c r="L36" s="879"/>
      <c r="M36" s="453"/>
      <c r="N36" s="348"/>
      <c r="O36" s="17"/>
      <c r="P36" s="667"/>
      <c r="Q36" s="656"/>
      <c r="R36" s="338"/>
      <c r="S36" s="339"/>
      <c r="T36" s="339"/>
      <c r="U36" s="339"/>
      <c r="V36" s="340"/>
      <c r="W36" s="391"/>
      <c r="X36" s="341"/>
      <c r="Y36" s="342"/>
      <c r="Z36" s="340"/>
      <c r="AA36" s="340"/>
      <c r="AB36" s="340"/>
      <c r="AC36" s="345"/>
      <c r="AD36" s="344"/>
      <c r="AG36" s="348"/>
      <c r="AH36" s="2"/>
      <c r="AI36" s="453"/>
      <c r="AJ36" s="756"/>
      <c r="AK36" s="755"/>
      <c r="AL36" s="348"/>
      <c r="AM36" s="17"/>
      <c r="AN36" s="338"/>
      <c r="AO36" s="339"/>
      <c r="AP36" s="339"/>
      <c r="AQ36" s="339"/>
      <c r="AR36" s="340"/>
      <c r="AS36" s="391"/>
      <c r="AT36" s="341"/>
      <c r="AU36" s="342"/>
      <c r="AV36" s="340"/>
      <c r="AW36" s="340"/>
      <c r="AX36" s="340"/>
      <c r="AY36" s="345"/>
      <c r="AZ36" s="344"/>
      <c r="BA36" s="667"/>
      <c r="BB36" s="656"/>
      <c r="BD36" s="348"/>
      <c r="BE36" s="2"/>
      <c r="BF36" s="453"/>
      <c r="BG36" s="756"/>
      <c r="BH36" s="755"/>
      <c r="BI36" s="348">
        <f t="shared" si="3"/>
        <v>0</v>
      </c>
      <c r="BJ36" s="17"/>
      <c r="BK36" s="338"/>
      <c r="BL36" s="339"/>
      <c r="BM36" s="339"/>
      <c r="BN36" s="339"/>
      <c r="BO36" s="340"/>
      <c r="BP36" s="391"/>
      <c r="BQ36" s="341"/>
      <c r="BR36" s="342"/>
      <c r="BS36" s="340"/>
      <c r="BT36" s="340"/>
      <c r="BU36" s="340"/>
      <c r="BV36" s="345"/>
      <c r="BW36" s="344"/>
      <c r="BX36" s="667"/>
      <c r="BY36" s="656"/>
    </row>
    <row r="37" spans="2:77" s="1" customFormat="1" ht="30" customHeight="1" thickBot="1" x14ac:dyDescent="0.3">
      <c r="B37" s="357" t="s">
        <v>171</v>
      </c>
      <c r="C37" s="417" t="s">
        <v>83</v>
      </c>
      <c r="D37" s="1314" t="s">
        <v>248</v>
      </c>
      <c r="E37" s="1315"/>
      <c r="F37" s="1315"/>
      <c r="G37" s="1316"/>
      <c r="H37" s="1291" t="s">
        <v>84</v>
      </c>
      <c r="I37" s="1289"/>
      <c r="J37" s="1292"/>
      <c r="K37" s="358">
        <v>128000</v>
      </c>
      <c r="L37" s="885">
        <v>0</v>
      </c>
      <c r="M37" s="453">
        <f>K37*L37</f>
        <v>0</v>
      </c>
      <c r="N37" s="348">
        <f>K37*L37</f>
        <v>0</v>
      </c>
      <c r="O37" s="17"/>
      <c r="P37" s="665">
        <f>L37+ŠK!L31</f>
        <v>0</v>
      </c>
      <c r="Q37" s="654">
        <f>N37+ŠK!N31</f>
        <v>0</v>
      </c>
      <c r="R37" s="338"/>
      <c r="S37" s="339"/>
      <c r="T37" s="339"/>
      <c r="U37" s="339"/>
      <c r="V37" s="339">
        <f>M37/128000</f>
        <v>0</v>
      </c>
      <c r="W37" s="391"/>
      <c r="X37" s="341"/>
      <c r="Y37" s="342">
        <f>IF($M37&lt;&gt;0,"X",0)</f>
        <v>0</v>
      </c>
      <c r="Z37" s="340">
        <f>IF($M37&lt;&gt;0,"XXX",0)</f>
        <v>0</v>
      </c>
      <c r="AA37" s="340">
        <f>IF($M37&lt;&gt;0,"XXX",0)</f>
        <v>0</v>
      </c>
      <c r="AB37" s="340">
        <f>IF($M37&lt;&gt;0,"XXX",0)</f>
        <v>0</v>
      </c>
      <c r="AC37" s="343"/>
      <c r="AD37" s="344"/>
      <c r="AG37" s="348">
        <v>128000</v>
      </c>
      <c r="AH37" s="688">
        <v>0</v>
      </c>
      <c r="AI37" s="453">
        <f>AG37*AH37</f>
        <v>0</v>
      </c>
      <c r="AJ37" s="756">
        <f>AG37*AH37</f>
        <v>0</v>
      </c>
      <c r="AK37" s="755" t="str">
        <f>IF(C37="1.1","02.3.68.1",IF(C37="1.2","02.3.68.2",IF(C37="1.5","02.3.68.5",IF(C37="3.1","02.3.61.1",))))</f>
        <v>02.3.68.5</v>
      </c>
      <c r="AL37" s="348">
        <f>AJ37-N37</f>
        <v>0</v>
      </c>
      <c r="AM37" s="17"/>
      <c r="AN37" s="338"/>
      <c r="AO37" s="339"/>
      <c r="AP37" s="339"/>
      <c r="AQ37" s="339"/>
      <c r="AR37" s="339">
        <f>AI37/128000</f>
        <v>0</v>
      </c>
      <c r="AS37" s="391"/>
      <c r="AT37" s="341"/>
      <c r="AU37" s="342">
        <f>IF(AI37&lt;&gt;0,"X",0)</f>
        <v>0</v>
      </c>
      <c r="AV37" s="340">
        <f>IF(AI37&lt;&gt;0,"XXX",0)</f>
        <v>0</v>
      </c>
      <c r="AW37" s="340">
        <f>IF(AI37&lt;&gt;0,"XXX",0)</f>
        <v>0</v>
      </c>
      <c r="AX37" s="340">
        <f>IF(AI37&lt;&gt;0,"XXX",0)</f>
        <v>0</v>
      </c>
      <c r="AY37" s="343"/>
      <c r="AZ37" s="344"/>
      <c r="BA37" s="665">
        <f>AH37+ŠK!AH37</f>
        <v>0</v>
      </c>
      <c r="BB37" s="654">
        <f>AJ37+ŠK!AJ37</f>
        <v>0</v>
      </c>
      <c r="BD37" s="348">
        <v>128000</v>
      </c>
      <c r="BE37" s="688">
        <v>0</v>
      </c>
      <c r="BF37" s="453">
        <f>BD37*BE37</f>
        <v>0</v>
      </c>
      <c r="BG37" s="756">
        <f>BD37*BE37</f>
        <v>0</v>
      </c>
      <c r="BH37" s="755" t="str">
        <f>IF($C$37="1.1","02.3.68.1",IF($C$37="1.2","02.3.68.2",IF($C$37="1.5","02.3.68.5",IF($C$37="3.1","02.3.61.1",))))</f>
        <v>02.3.68.5</v>
      </c>
      <c r="BI37" s="348">
        <f t="shared" si="3"/>
        <v>0</v>
      </c>
      <c r="BJ37" s="17"/>
      <c r="BK37" s="338"/>
      <c r="BL37" s="339"/>
      <c r="BM37" s="339"/>
      <c r="BN37" s="339"/>
      <c r="BO37" s="339">
        <f>BF37/128000</f>
        <v>0</v>
      </c>
      <c r="BP37" s="391"/>
      <c r="BQ37" s="341"/>
      <c r="BR37" s="342">
        <f>IF(BF37&lt;&gt;0,"X",0)</f>
        <v>0</v>
      </c>
      <c r="BS37" s="340">
        <f>IF(BF37&lt;&gt;0,"XXX",0)</f>
        <v>0</v>
      </c>
      <c r="BT37" s="340">
        <f>IF(BF37&lt;&gt;0,"XXX",0)</f>
        <v>0</v>
      </c>
      <c r="BU37" s="340">
        <f>IF(BF37&lt;&gt;0,"XXX",0)</f>
        <v>0</v>
      </c>
      <c r="BV37" s="343"/>
      <c r="BW37" s="344"/>
      <c r="BX37" s="665">
        <f>BE37+ŠK!BE37</f>
        <v>0</v>
      </c>
      <c r="BY37" s="654">
        <f>BG37+ŠK!BG37</f>
        <v>0</v>
      </c>
    </row>
    <row r="38" spans="2:77" s="1" customFormat="1" ht="30" hidden="1" customHeight="1" thickBot="1" x14ac:dyDescent="0.3">
      <c r="B38" s="357"/>
      <c r="C38" s="933"/>
      <c r="D38" s="952"/>
      <c r="E38" s="952"/>
      <c r="F38" s="952"/>
      <c r="G38" s="953"/>
      <c r="H38" s="353"/>
      <c r="I38" s="354"/>
      <c r="J38" s="588"/>
      <c r="K38" s="358"/>
      <c r="L38" s="879"/>
      <c r="M38" s="453"/>
      <c r="N38" s="348"/>
      <c r="O38" s="17"/>
      <c r="P38" s="666"/>
      <c r="Q38" s="655"/>
      <c r="R38" s="338"/>
      <c r="S38" s="339"/>
      <c r="T38" s="339"/>
      <c r="U38" s="339"/>
      <c r="V38" s="340"/>
      <c r="W38" s="391"/>
      <c r="X38" s="341"/>
      <c r="Y38" s="342"/>
      <c r="Z38" s="340"/>
      <c r="AA38" s="340"/>
      <c r="AB38" s="340"/>
      <c r="AC38" s="343"/>
      <c r="AD38" s="344"/>
      <c r="AG38" s="348"/>
      <c r="AH38" s="2"/>
      <c r="AI38" s="453"/>
      <c r="AJ38" s="756"/>
      <c r="AK38" s="755"/>
      <c r="AL38" s="348"/>
      <c r="AM38" s="17"/>
      <c r="AN38" s="338"/>
      <c r="AO38" s="339"/>
      <c r="AP38" s="339"/>
      <c r="AQ38" s="339"/>
      <c r="AR38" s="340"/>
      <c r="AS38" s="391"/>
      <c r="AT38" s="341"/>
      <c r="AU38" s="342"/>
      <c r="AV38" s="340"/>
      <c r="AW38" s="340"/>
      <c r="AX38" s="340"/>
      <c r="AY38" s="343"/>
      <c r="AZ38" s="344"/>
      <c r="BA38" s="666"/>
      <c r="BB38" s="655"/>
      <c r="BD38" s="348"/>
      <c r="BE38" s="2"/>
      <c r="BF38" s="453"/>
      <c r="BG38" s="756"/>
      <c r="BH38" s="755"/>
      <c r="BI38" s="348">
        <f t="shared" si="3"/>
        <v>0</v>
      </c>
      <c r="BJ38" s="17"/>
      <c r="BK38" s="338"/>
      <c r="BL38" s="339"/>
      <c r="BM38" s="339"/>
      <c r="BN38" s="339"/>
      <c r="BO38" s="340"/>
      <c r="BP38" s="391"/>
      <c r="BQ38" s="341"/>
      <c r="BR38" s="342"/>
      <c r="BS38" s="340"/>
      <c r="BT38" s="340"/>
      <c r="BU38" s="340"/>
      <c r="BV38" s="343"/>
      <c r="BW38" s="344"/>
      <c r="BX38" s="666"/>
      <c r="BY38" s="655"/>
    </row>
    <row r="39" spans="2:77" s="1" customFormat="1" ht="30" customHeight="1" thickBot="1" x14ac:dyDescent="0.3">
      <c r="B39" s="944" t="s">
        <v>171</v>
      </c>
      <c r="C39" s="417" t="s">
        <v>83</v>
      </c>
      <c r="D39" s="1314" t="s">
        <v>249</v>
      </c>
      <c r="E39" s="1315"/>
      <c r="F39" s="1315"/>
      <c r="G39" s="1316"/>
      <c r="H39" s="1291" t="s">
        <v>84</v>
      </c>
      <c r="I39" s="1289"/>
      <c r="J39" s="1292"/>
      <c r="K39" s="358">
        <v>96000</v>
      </c>
      <c r="L39" s="885">
        <v>0</v>
      </c>
      <c r="M39" s="453">
        <f>K39*L39</f>
        <v>0</v>
      </c>
      <c r="N39" s="348">
        <f>K39*L39</f>
        <v>0</v>
      </c>
      <c r="O39" s="17"/>
      <c r="P39" s="665">
        <f>L39+ŠK!L33</f>
        <v>0</v>
      </c>
      <c r="Q39" s="654">
        <f>N39+ŠK!N33</f>
        <v>0</v>
      </c>
      <c r="R39" s="338"/>
      <c r="S39" s="339"/>
      <c r="T39" s="339"/>
      <c r="U39" s="339"/>
      <c r="V39" s="339">
        <f>M39/128000</f>
        <v>0</v>
      </c>
      <c r="W39" s="391"/>
      <c r="X39" s="341"/>
      <c r="Y39" s="342">
        <f>IF($M39&lt;&gt;0,"X",0)</f>
        <v>0</v>
      </c>
      <c r="Z39" s="340">
        <f>IF($M39&lt;&gt;0,"XXX",0)</f>
        <v>0</v>
      </c>
      <c r="AA39" s="340">
        <f>IF($M39&lt;&gt;0,"XXX",0)</f>
        <v>0</v>
      </c>
      <c r="AB39" s="340">
        <f>IF($M39&lt;&gt;0,"XXX",0)</f>
        <v>0</v>
      </c>
      <c r="AC39" s="343"/>
      <c r="AD39" s="344"/>
      <c r="AG39" s="348">
        <v>96000</v>
      </c>
      <c r="AH39" s="688">
        <v>0</v>
      </c>
      <c r="AI39" s="453">
        <f>AG39*AH39</f>
        <v>0</v>
      </c>
      <c r="AJ39" s="756">
        <f>AG39*AH39</f>
        <v>0</v>
      </c>
      <c r="AK39" s="755" t="str">
        <f>IF(C39="1.1","02.3.68.1",IF(C39="1.2","02.3.68.2",IF(C39="1.5","02.3.68.5",IF(C39="3.1","02.3.61.1",))))</f>
        <v>02.3.68.5</v>
      </c>
      <c r="AL39" s="348">
        <f>AJ39-N39</f>
        <v>0</v>
      </c>
      <c r="AM39" s="17"/>
      <c r="AN39" s="338"/>
      <c r="AO39" s="339"/>
      <c r="AP39" s="339"/>
      <c r="AQ39" s="339"/>
      <c r="AR39" s="339">
        <f>AI39/128000</f>
        <v>0</v>
      </c>
      <c r="AS39" s="391"/>
      <c r="AT39" s="341"/>
      <c r="AU39" s="342">
        <f>IF(AI39&lt;&gt;0,"X",0)</f>
        <v>0</v>
      </c>
      <c r="AV39" s="340">
        <f>IF(AI39&lt;&gt;0,"XXX",0)</f>
        <v>0</v>
      </c>
      <c r="AW39" s="340">
        <f>IF(AI39&lt;&gt;0,"XXX",0)</f>
        <v>0</v>
      </c>
      <c r="AX39" s="340">
        <f>IF(AI39&lt;&gt;0,"XXX",0)</f>
        <v>0</v>
      </c>
      <c r="AY39" s="343"/>
      <c r="AZ39" s="344"/>
      <c r="BA39" s="665">
        <f>AH39+ŠK!AH39</f>
        <v>0</v>
      </c>
      <c r="BB39" s="654">
        <f>AJ39+ŠK!AJ39</f>
        <v>0</v>
      </c>
      <c r="BD39" s="348">
        <v>96000</v>
      </c>
      <c r="BE39" s="688">
        <v>0</v>
      </c>
      <c r="BF39" s="453">
        <f>BD39*BE39</f>
        <v>0</v>
      </c>
      <c r="BG39" s="756">
        <f>BD39*BE39</f>
        <v>0</v>
      </c>
      <c r="BH39" s="755" t="str">
        <f>IF($C$39="1.1","02.3.68.1",IF($C$39="1.2","02.3.68.2",IF($C$39="1.5","02.3.68.5",IF($C$39="3.1","02.3.61.1",))))</f>
        <v>02.3.68.5</v>
      </c>
      <c r="BI39" s="348">
        <f t="shared" si="3"/>
        <v>0</v>
      </c>
      <c r="BJ39" s="17"/>
      <c r="BK39" s="338"/>
      <c r="BL39" s="339"/>
      <c r="BM39" s="339"/>
      <c r="BN39" s="339"/>
      <c r="BO39" s="339">
        <f>BF39/128000</f>
        <v>0</v>
      </c>
      <c r="BP39" s="391"/>
      <c r="BQ39" s="341"/>
      <c r="BR39" s="342">
        <f>IF(BF39&lt;&gt;0,"X",0)</f>
        <v>0</v>
      </c>
      <c r="BS39" s="340">
        <f>IF(BF39&lt;&gt;0,"XXX",0)</f>
        <v>0</v>
      </c>
      <c r="BT39" s="340">
        <f>IF(BF39&lt;&gt;0,"XXX",0)</f>
        <v>0</v>
      </c>
      <c r="BU39" s="340">
        <f>IF(BF39&lt;&gt;0,"XXX",0)</f>
        <v>0</v>
      </c>
      <c r="BV39" s="343"/>
      <c r="BW39" s="344"/>
      <c r="BX39" s="665">
        <f>BE39+ŠK!BE39</f>
        <v>0</v>
      </c>
      <c r="BY39" s="654">
        <f>BG39+ŠK!BG39</f>
        <v>0</v>
      </c>
    </row>
    <row r="40" spans="2:77" s="1" customFormat="1" ht="30" hidden="1" customHeight="1" thickBot="1" x14ac:dyDescent="0.3">
      <c r="B40" s="944"/>
      <c r="C40" s="933"/>
      <c r="D40" s="952"/>
      <c r="E40" s="952"/>
      <c r="F40" s="952"/>
      <c r="G40" s="953"/>
      <c r="H40" s="353"/>
      <c r="I40" s="354"/>
      <c r="J40" s="588"/>
      <c r="K40" s="358"/>
      <c r="L40" s="879"/>
      <c r="M40" s="453"/>
      <c r="N40" s="348"/>
      <c r="O40" s="17"/>
      <c r="P40" s="666"/>
      <c r="Q40" s="655"/>
      <c r="R40" s="338"/>
      <c r="S40" s="339"/>
      <c r="T40" s="339"/>
      <c r="U40" s="339"/>
      <c r="V40" s="340"/>
      <c r="W40" s="391"/>
      <c r="X40" s="341"/>
      <c r="Y40" s="342"/>
      <c r="Z40" s="340"/>
      <c r="AA40" s="340"/>
      <c r="AB40" s="340"/>
      <c r="AC40" s="343"/>
      <c r="AD40" s="344"/>
      <c r="AG40" s="348"/>
      <c r="AH40" s="2"/>
      <c r="AI40" s="453"/>
      <c r="AJ40" s="756"/>
      <c r="AK40" s="755"/>
      <c r="AL40" s="348"/>
      <c r="AM40" s="17"/>
      <c r="AN40" s="338"/>
      <c r="AO40" s="339"/>
      <c r="AP40" s="339"/>
      <c r="AQ40" s="339"/>
      <c r="AR40" s="340"/>
      <c r="AS40" s="391"/>
      <c r="AT40" s="341"/>
      <c r="AU40" s="342"/>
      <c r="AV40" s="340"/>
      <c r="AW40" s="340"/>
      <c r="AX40" s="340"/>
      <c r="AY40" s="343"/>
      <c r="AZ40" s="344"/>
      <c r="BA40" s="666"/>
      <c r="BB40" s="655"/>
      <c r="BD40" s="348"/>
      <c r="BE40" s="2"/>
      <c r="BF40" s="453"/>
      <c r="BG40" s="756"/>
      <c r="BH40" s="755"/>
      <c r="BI40" s="348">
        <f t="shared" si="3"/>
        <v>0</v>
      </c>
      <c r="BJ40" s="17"/>
      <c r="BK40" s="338"/>
      <c r="BL40" s="339"/>
      <c r="BM40" s="339"/>
      <c r="BN40" s="339"/>
      <c r="BO40" s="340"/>
      <c r="BP40" s="391"/>
      <c r="BQ40" s="341"/>
      <c r="BR40" s="342"/>
      <c r="BS40" s="340"/>
      <c r="BT40" s="340"/>
      <c r="BU40" s="340"/>
      <c r="BV40" s="343"/>
      <c r="BW40" s="344"/>
      <c r="BX40" s="666"/>
      <c r="BY40" s="655"/>
    </row>
    <row r="41" spans="2:77" s="1" customFormat="1" ht="30" customHeight="1" thickBot="1" x14ac:dyDescent="0.3">
      <c r="B41" s="944" t="s">
        <v>171</v>
      </c>
      <c r="C41" s="417" t="s">
        <v>83</v>
      </c>
      <c r="D41" s="1314" t="s">
        <v>250</v>
      </c>
      <c r="E41" s="1315"/>
      <c r="F41" s="1315"/>
      <c r="G41" s="1316"/>
      <c r="H41" s="1291" t="s">
        <v>84</v>
      </c>
      <c r="I41" s="1289"/>
      <c r="J41" s="1292"/>
      <c r="K41" s="358">
        <v>64000</v>
      </c>
      <c r="L41" s="885">
        <v>0</v>
      </c>
      <c r="M41" s="453">
        <f>K41*L41</f>
        <v>0</v>
      </c>
      <c r="N41" s="348">
        <f>K41*L41</f>
        <v>0</v>
      </c>
      <c r="O41" s="17"/>
      <c r="P41" s="665">
        <f>L41+ŠK!L35</f>
        <v>0</v>
      </c>
      <c r="Q41" s="654">
        <f>N41+ŠK!N35</f>
        <v>0</v>
      </c>
      <c r="R41" s="338"/>
      <c r="S41" s="339"/>
      <c r="T41" s="339"/>
      <c r="U41" s="339"/>
      <c r="V41" s="339">
        <f>M41/128000</f>
        <v>0</v>
      </c>
      <c r="W41" s="391"/>
      <c r="X41" s="341"/>
      <c r="Y41" s="342">
        <f>IF($M41&lt;&gt;0,"X",0)</f>
        <v>0</v>
      </c>
      <c r="Z41" s="340">
        <f>IF($M41&lt;&gt;0,"XXX",0)</f>
        <v>0</v>
      </c>
      <c r="AA41" s="340">
        <f>IF($M41&lt;&gt;0,"XXX",0)</f>
        <v>0</v>
      </c>
      <c r="AB41" s="340">
        <f>IF($M41&lt;&gt;0,"XXX",0)</f>
        <v>0</v>
      </c>
      <c r="AC41" s="343"/>
      <c r="AD41" s="344"/>
      <c r="AG41" s="348">
        <v>64000</v>
      </c>
      <c r="AH41" s="688">
        <v>0</v>
      </c>
      <c r="AI41" s="453">
        <f>AG41*AH41</f>
        <v>0</v>
      </c>
      <c r="AJ41" s="756">
        <f>AG41*AH41</f>
        <v>0</v>
      </c>
      <c r="AK41" s="755" t="str">
        <f>IF(C41="1.1","02.3.68.1",IF(C41="1.2","02.3.68.2",IF(C41="1.5","02.3.68.5",IF(C41="3.1","02.3.61.1",))))</f>
        <v>02.3.68.5</v>
      </c>
      <c r="AL41" s="348">
        <f>AJ41-N41</f>
        <v>0</v>
      </c>
      <c r="AM41" s="17"/>
      <c r="AN41" s="338"/>
      <c r="AO41" s="339"/>
      <c r="AP41" s="339"/>
      <c r="AQ41" s="339"/>
      <c r="AR41" s="339">
        <f>AI41/128000</f>
        <v>0</v>
      </c>
      <c r="AS41" s="391"/>
      <c r="AT41" s="341"/>
      <c r="AU41" s="342">
        <f>IF(AI41&lt;&gt;0,"X",0)</f>
        <v>0</v>
      </c>
      <c r="AV41" s="340">
        <f>IF(AI41&lt;&gt;0,"XXX",0)</f>
        <v>0</v>
      </c>
      <c r="AW41" s="340">
        <f>IF(AI41&lt;&gt;0,"XXX",0)</f>
        <v>0</v>
      </c>
      <c r="AX41" s="340">
        <f>IF(AI41&lt;&gt;0,"XXX",0)</f>
        <v>0</v>
      </c>
      <c r="AY41" s="343"/>
      <c r="AZ41" s="344"/>
      <c r="BA41" s="665">
        <f>AH41+ŠK!AH41</f>
        <v>0</v>
      </c>
      <c r="BB41" s="654">
        <f>AJ41+ŠK!AJ41</f>
        <v>0</v>
      </c>
      <c r="BD41" s="348">
        <v>64000</v>
      </c>
      <c r="BE41" s="688">
        <v>0</v>
      </c>
      <c r="BF41" s="453">
        <f>BD41*BE41</f>
        <v>0</v>
      </c>
      <c r="BG41" s="756">
        <f>BD41*BE41</f>
        <v>0</v>
      </c>
      <c r="BH41" s="755" t="str">
        <f>IF($C$41="1.1","02.3.68.1",IF($C$41="1.2","02.3.68.2",IF($C$41="1.5","02.3.68.5",IF($C$41="3.1","02.3.61.1",))))</f>
        <v>02.3.68.5</v>
      </c>
      <c r="BI41" s="348">
        <f t="shared" si="3"/>
        <v>0</v>
      </c>
      <c r="BJ41" s="17"/>
      <c r="BK41" s="338"/>
      <c r="BL41" s="339"/>
      <c r="BM41" s="339"/>
      <c r="BN41" s="339"/>
      <c r="BO41" s="339">
        <f>BF41/128000</f>
        <v>0</v>
      </c>
      <c r="BP41" s="391"/>
      <c r="BQ41" s="341"/>
      <c r="BR41" s="342">
        <f>IF(BF41&lt;&gt;0,"X",0)</f>
        <v>0</v>
      </c>
      <c r="BS41" s="340">
        <f>IF(BF41&lt;&gt;0,"XXX",0)</f>
        <v>0</v>
      </c>
      <c r="BT41" s="340">
        <f>IF(BF41&lt;&gt;0,"XXX",0)</f>
        <v>0</v>
      </c>
      <c r="BU41" s="340">
        <f>IF(BF41&lt;&gt;0,"XXX",0)</f>
        <v>0</v>
      </c>
      <c r="BV41" s="343"/>
      <c r="BW41" s="344"/>
      <c r="BX41" s="665">
        <f>BE41+ŠK!BE41</f>
        <v>0</v>
      </c>
      <c r="BY41" s="654">
        <f>BG41+ŠK!BG41</f>
        <v>0</v>
      </c>
    </row>
    <row r="42" spans="2:77" s="1" customFormat="1" ht="30" hidden="1" customHeight="1" thickBot="1" x14ac:dyDescent="0.3">
      <c r="B42" s="944"/>
      <c r="C42" s="933"/>
      <c r="D42" s="952"/>
      <c r="E42" s="952"/>
      <c r="F42" s="952"/>
      <c r="G42" s="953"/>
      <c r="H42" s="353"/>
      <c r="I42" s="354"/>
      <c r="J42" s="588"/>
      <c r="K42" s="358"/>
      <c r="L42" s="879"/>
      <c r="M42" s="453"/>
      <c r="N42" s="348"/>
      <c r="O42" s="17"/>
      <c r="P42" s="666"/>
      <c r="Q42" s="655"/>
      <c r="R42" s="338"/>
      <c r="S42" s="339"/>
      <c r="T42" s="339"/>
      <c r="U42" s="339"/>
      <c r="V42" s="340"/>
      <c r="W42" s="391"/>
      <c r="X42" s="341"/>
      <c r="Y42" s="342"/>
      <c r="Z42" s="340"/>
      <c r="AA42" s="340"/>
      <c r="AB42" s="340"/>
      <c r="AC42" s="343"/>
      <c r="AD42" s="344"/>
      <c r="AG42" s="348"/>
      <c r="AH42" s="2"/>
      <c r="AI42" s="453"/>
      <c r="AJ42" s="756"/>
      <c r="AK42" s="755"/>
      <c r="AL42" s="348"/>
      <c r="AM42" s="17"/>
      <c r="AN42" s="338"/>
      <c r="AO42" s="339"/>
      <c r="AP42" s="339"/>
      <c r="AQ42" s="339"/>
      <c r="AR42" s="340"/>
      <c r="AS42" s="391"/>
      <c r="AT42" s="341"/>
      <c r="AU42" s="342"/>
      <c r="AV42" s="340"/>
      <c r="AW42" s="340"/>
      <c r="AX42" s="340"/>
      <c r="AY42" s="343"/>
      <c r="AZ42" s="344"/>
      <c r="BA42" s="666"/>
      <c r="BB42" s="655"/>
      <c r="BD42" s="348"/>
      <c r="BE42" s="2"/>
      <c r="BF42" s="453"/>
      <c r="BG42" s="756"/>
      <c r="BH42" s="755"/>
      <c r="BI42" s="348">
        <f t="shared" si="3"/>
        <v>0</v>
      </c>
      <c r="BJ42" s="17"/>
      <c r="BK42" s="338"/>
      <c r="BL42" s="339"/>
      <c r="BM42" s="339"/>
      <c r="BN42" s="339"/>
      <c r="BO42" s="340"/>
      <c r="BP42" s="391"/>
      <c r="BQ42" s="341"/>
      <c r="BR42" s="342"/>
      <c r="BS42" s="340"/>
      <c r="BT42" s="340"/>
      <c r="BU42" s="340"/>
      <c r="BV42" s="343"/>
      <c r="BW42" s="344"/>
      <c r="BX42" s="666"/>
      <c r="BY42" s="655"/>
    </row>
    <row r="43" spans="2:77" s="1" customFormat="1" ht="30" customHeight="1" thickBot="1" x14ac:dyDescent="0.3">
      <c r="B43" s="944" t="s">
        <v>171</v>
      </c>
      <c r="C43" s="417" t="s">
        <v>83</v>
      </c>
      <c r="D43" s="1314" t="s">
        <v>251</v>
      </c>
      <c r="E43" s="1315"/>
      <c r="F43" s="1315"/>
      <c r="G43" s="1316"/>
      <c r="H43" s="1291" t="s">
        <v>84</v>
      </c>
      <c r="I43" s="1289"/>
      <c r="J43" s="1292"/>
      <c r="K43" s="358">
        <v>32000</v>
      </c>
      <c r="L43" s="885">
        <v>0</v>
      </c>
      <c r="M43" s="453">
        <f>K43*L43</f>
        <v>0</v>
      </c>
      <c r="N43" s="348">
        <f>K43*L43</f>
        <v>0</v>
      </c>
      <c r="O43" s="17"/>
      <c r="P43" s="665">
        <f>L43+ŠK!L43</f>
        <v>0</v>
      </c>
      <c r="Q43" s="654">
        <f>N43+ŠK!N43</f>
        <v>0</v>
      </c>
      <c r="R43" s="338"/>
      <c r="S43" s="339"/>
      <c r="T43" s="339"/>
      <c r="U43" s="339"/>
      <c r="V43" s="339">
        <f>M43/128000</f>
        <v>0</v>
      </c>
      <c r="W43" s="391"/>
      <c r="X43" s="341"/>
      <c r="Y43" s="342">
        <f>IF($M43&lt;&gt;0,"X",0)</f>
        <v>0</v>
      </c>
      <c r="Z43" s="340">
        <f>IF($M43&lt;&gt;0,"XXX",0)</f>
        <v>0</v>
      </c>
      <c r="AA43" s="340">
        <f>IF($M43&lt;&gt;0,"XXX",0)</f>
        <v>0</v>
      </c>
      <c r="AB43" s="340">
        <f>IF($M43&lt;&gt;0,"XXX",0)</f>
        <v>0</v>
      </c>
      <c r="AC43" s="343"/>
      <c r="AD43" s="344"/>
      <c r="AG43" s="348">
        <v>32000</v>
      </c>
      <c r="AH43" s="688">
        <v>0</v>
      </c>
      <c r="AI43" s="453">
        <f>AG43*AH43</f>
        <v>0</v>
      </c>
      <c r="AJ43" s="756">
        <f>AG43*AH43</f>
        <v>0</v>
      </c>
      <c r="AK43" s="755" t="str">
        <f>IF(C43="1.1","02.3.68.1",IF(C43="1.2","02.3.68.2",IF(C43="1.5","02.3.68.5",IF(C43="3.1","02.3.61.1",))))</f>
        <v>02.3.68.5</v>
      </c>
      <c r="AL43" s="348">
        <f>AJ43-N43</f>
        <v>0</v>
      </c>
      <c r="AM43" s="17"/>
      <c r="AN43" s="338"/>
      <c r="AO43" s="339"/>
      <c r="AP43" s="339"/>
      <c r="AQ43" s="339"/>
      <c r="AR43" s="339">
        <f>AI43/128000</f>
        <v>0</v>
      </c>
      <c r="AS43" s="391"/>
      <c r="AT43" s="341"/>
      <c r="AU43" s="342">
        <f>IF(AI43&lt;&gt;0,"X",0)</f>
        <v>0</v>
      </c>
      <c r="AV43" s="340">
        <f>IF(AI43&lt;&gt;0,"XXX",0)</f>
        <v>0</v>
      </c>
      <c r="AW43" s="340">
        <f>IF(AI43&lt;&gt;0,"XXX",0)</f>
        <v>0</v>
      </c>
      <c r="AX43" s="340">
        <f>IF(AI43&lt;&gt;0,"XXX",0)</f>
        <v>0</v>
      </c>
      <c r="AY43" s="343"/>
      <c r="AZ43" s="344"/>
      <c r="BA43" s="665">
        <f>AH43+ŠK!AH43</f>
        <v>0</v>
      </c>
      <c r="BB43" s="654">
        <f>AJ43+ŠK!AJ43</f>
        <v>0</v>
      </c>
      <c r="BD43" s="348">
        <v>32000</v>
      </c>
      <c r="BE43" s="688">
        <v>0</v>
      </c>
      <c r="BF43" s="453">
        <f>BD43*BE43</f>
        <v>0</v>
      </c>
      <c r="BG43" s="756">
        <f>BD43*BE43</f>
        <v>0</v>
      </c>
      <c r="BH43" s="755" t="str">
        <f>IF($C$43="1.1","02.3.68.1",IF($C$43="1.2","02.3.68.2",IF($C$43="1.5","02.3.68.5",IF($C$43="3.1","02.3.61.1",))))</f>
        <v>02.3.68.5</v>
      </c>
      <c r="BI43" s="348">
        <f t="shared" si="3"/>
        <v>0</v>
      </c>
      <c r="BJ43" s="17"/>
      <c r="BK43" s="338"/>
      <c r="BL43" s="339"/>
      <c r="BM43" s="339"/>
      <c r="BN43" s="339"/>
      <c r="BO43" s="339">
        <f>BF43/128000</f>
        <v>0</v>
      </c>
      <c r="BP43" s="391"/>
      <c r="BQ43" s="341"/>
      <c r="BR43" s="342">
        <f>IF(BF43&lt;&gt;0,"X",0)</f>
        <v>0</v>
      </c>
      <c r="BS43" s="340">
        <f>IF(BF43&lt;&gt;0,"XXX",0)</f>
        <v>0</v>
      </c>
      <c r="BT43" s="340">
        <f>IF(BF43&lt;&gt;0,"XXX",0)</f>
        <v>0</v>
      </c>
      <c r="BU43" s="340">
        <f>IF(BF43&lt;&gt;0,"XXX",0)</f>
        <v>0</v>
      </c>
      <c r="BV43" s="343"/>
      <c r="BW43" s="344"/>
      <c r="BX43" s="665">
        <f>BE43+ŠK!BE43</f>
        <v>0</v>
      </c>
      <c r="BY43" s="654">
        <f>BG43+ŠK!BG43</f>
        <v>0</v>
      </c>
    </row>
    <row r="44" spans="2:77" s="1" customFormat="1" ht="30" hidden="1" customHeight="1" thickBot="1" x14ac:dyDescent="0.3">
      <c r="B44" s="357"/>
      <c r="C44" s="873"/>
      <c r="D44" s="873"/>
      <c r="E44" s="873"/>
      <c r="F44" s="873"/>
      <c r="G44" s="354"/>
      <c r="H44" s="353"/>
      <c r="I44" s="354"/>
      <c r="J44" s="588"/>
      <c r="K44" s="358"/>
      <c r="L44" s="879"/>
      <c r="M44" s="453"/>
      <c r="N44" s="348"/>
      <c r="O44" s="17"/>
      <c r="P44" s="667"/>
      <c r="Q44" s="656"/>
      <c r="R44" s="338"/>
      <c r="S44" s="339"/>
      <c r="T44" s="339"/>
      <c r="U44" s="339"/>
      <c r="V44" s="340"/>
      <c r="W44" s="391"/>
      <c r="X44" s="341"/>
      <c r="Y44" s="342"/>
      <c r="Z44" s="340"/>
      <c r="AA44" s="340"/>
      <c r="AB44" s="340"/>
      <c r="AC44" s="345"/>
      <c r="AD44" s="344"/>
      <c r="AG44" s="348"/>
      <c r="AH44" s="2"/>
      <c r="AI44" s="453"/>
      <c r="AJ44" s="756"/>
      <c r="AK44" s="755"/>
      <c r="AL44" s="348"/>
      <c r="AM44" s="17"/>
      <c r="AN44" s="338"/>
      <c r="AO44" s="339"/>
      <c r="AP44" s="339"/>
      <c r="AQ44" s="339"/>
      <c r="AR44" s="340"/>
      <c r="AS44" s="391"/>
      <c r="AT44" s="341"/>
      <c r="AU44" s="342"/>
      <c r="AV44" s="340"/>
      <c r="AW44" s="340"/>
      <c r="AX44" s="340"/>
      <c r="AY44" s="345"/>
      <c r="AZ44" s="344"/>
      <c r="BA44" s="667"/>
      <c r="BB44" s="656"/>
      <c r="BD44" s="348"/>
      <c r="BE44" s="2"/>
      <c r="BF44" s="453"/>
      <c r="BG44" s="756"/>
      <c r="BH44" s="755"/>
      <c r="BI44" s="348">
        <f t="shared" si="3"/>
        <v>0</v>
      </c>
      <c r="BJ44" s="17"/>
      <c r="BK44" s="338"/>
      <c r="BL44" s="339"/>
      <c r="BM44" s="339"/>
      <c r="BN44" s="339"/>
      <c r="BO44" s="340"/>
      <c r="BP44" s="391"/>
      <c r="BQ44" s="341"/>
      <c r="BR44" s="342"/>
      <c r="BS44" s="340"/>
      <c r="BT44" s="340"/>
      <c r="BU44" s="340"/>
      <c r="BV44" s="345"/>
      <c r="BW44" s="344"/>
      <c r="BX44" s="667"/>
      <c r="BY44" s="656"/>
    </row>
    <row r="45" spans="2:77" s="1" customFormat="1" ht="30" customHeight="1" thickBot="1" x14ac:dyDescent="0.3">
      <c r="B45" s="357" t="s">
        <v>172</v>
      </c>
      <c r="C45" s="418" t="s">
        <v>104</v>
      </c>
      <c r="D45" s="1289" t="s">
        <v>173</v>
      </c>
      <c r="E45" s="1289"/>
      <c r="F45" s="1289"/>
      <c r="G45" s="1290"/>
      <c r="H45" s="1291" t="s">
        <v>142</v>
      </c>
      <c r="I45" s="1289"/>
      <c r="J45" s="1292"/>
      <c r="K45" s="358">
        <v>17833</v>
      </c>
      <c r="L45" s="885">
        <v>0</v>
      </c>
      <c r="M45" s="452">
        <f>L45</f>
        <v>0</v>
      </c>
      <c r="N45" s="348">
        <f>K45*M45</f>
        <v>0</v>
      </c>
      <c r="O45" s="17"/>
      <c r="P45" s="665">
        <f>L45+ŠK!L45</f>
        <v>0</v>
      </c>
      <c r="Q45" s="654">
        <f>N45+ŠK!N45</f>
        <v>0</v>
      </c>
      <c r="R45" s="338"/>
      <c r="S45" s="339"/>
      <c r="T45" s="339"/>
      <c r="U45" s="339"/>
      <c r="V45" s="340"/>
      <c r="W45" s="391">
        <f>M45</f>
        <v>0</v>
      </c>
      <c r="X45" s="341"/>
      <c r="Y45" s="342">
        <f>IF($M45&lt;&gt;0,"X",0)</f>
        <v>0</v>
      </c>
      <c r="Z45" s="340">
        <f>IF($M45&lt;&gt;0,"XXX",0)</f>
        <v>0</v>
      </c>
      <c r="AA45" s="340">
        <f>IF($M45&lt;&gt;0,"XXX",0)</f>
        <v>0</v>
      </c>
      <c r="AB45" s="340">
        <f>IF($M45&lt;&gt;0,"XXX",0)</f>
        <v>0</v>
      </c>
      <c r="AC45" s="345"/>
      <c r="AD45" s="344"/>
      <c r="AG45" s="348">
        <v>17833</v>
      </c>
      <c r="AH45" s="688">
        <v>0</v>
      </c>
      <c r="AI45" s="452">
        <f>AH45</f>
        <v>0</v>
      </c>
      <c r="AJ45" s="756">
        <f>AG45*AI45</f>
        <v>0</v>
      </c>
      <c r="AK45" s="755" t="str">
        <f>IF(C45="1.1","02.3.68.1",IF(C45="1.2","02.3.68.2",IF(C45="1.5","02.3.68.5",IF(C45="3.1","02.3.61.1",))))</f>
        <v>02.3.68.2</v>
      </c>
      <c r="AL45" s="348">
        <f>AJ45-N45</f>
        <v>0</v>
      </c>
      <c r="AM45" s="17"/>
      <c r="AN45" s="338"/>
      <c r="AO45" s="339"/>
      <c r="AP45" s="339"/>
      <c r="AQ45" s="339"/>
      <c r="AR45" s="340"/>
      <c r="AS45" s="391">
        <f>AI45</f>
        <v>0</v>
      </c>
      <c r="AT45" s="341"/>
      <c r="AU45" s="342">
        <f>IF(AI45&lt;&gt;0,"X",0)</f>
        <v>0</v>
      </c>
      <c r="AV45" s="340">
        <f>IF(AI45&lt;&gt;0,"XXX",0)</f>
        <v>0</v>
      </c>
      <c r="AW45" s="340">
        <f>IF(AI45&lt;&gt;0,"XXX",0)</f>
        <v>0</v>
      </c>
      <c r="AX45" s="340">
        <f>IF(AI45&lt;&gt;0,"XXX",0)</f>
        <v>0</v>
      </c>
      <c r="AY45" s="345"/>
      <c r="AZ45" s="344"/>
      <c r="BA45" s="665">
        <f>AH45+ŠK!AH45</f>
        <v>0</v>
      </c>
      <c r="BB45" s="654">
        <f>AJ45+ŠK!AJ45</f>
        <v>0</v>
      </c>
      <c r="BD45" s="348">
        <v>17833</v>
      </c>
      <c r="BE45" s="688">
        <v>0</v>
      </c>
      <c r="BF45" s="452">
        <f>BE45</f>
        <v>0</v>
      </c>
      <c r="BG45" s="756">
        <f>BD45*BF45</f>
        <v>0</v>
      </c>
      <c r="BH45" s="755" t="str">
        <f>IF($C$45="1.1","02.3.68.1",IF($C$45="1.2","02.3.68.2",IF($C$45="1.5","02.3.68.5",IF($C$45="3.1","02.3.61.1",))))</f>
        <v>02.3.68.2</v>
      </c>
      <c r="BI45" s="348">
        <f t="shared" si="3"/>
        <v>0</v>
      </c>
      <c r="BJ45" s="17"/>
      <c r="BK45" s="338"/>
      <c r="BL45" s="339"/>
      <c r="BM45" s="339"/>
      <c r="BN45" s="339"/>
      <c r="BO45" s="340"/>
      <c r="BP45" s="391">
        <f>BF45</f>
        <v>0</v>
      </c>
      <c r="BQ45" s="341"/>
      <c r="BR45" s="342">
        <f>IF(BF45&lt;&gt;0,"X",0)</f>
        <v>0</v>
      </c>
      <c r="BS45" s="340">
        <f>IF(BF45&lt;&gt;0,"XXX",0)</f>
        <v>0</v>
      </c>
      <c r="BT45" s="340">
        <f>IF(BF45&lt;&gt;0,"XXX",0)</f>
        <v>0</v>
      </c>
      <c r="BU45" s="340">
        <f>IF(BF45&lt;&gt;0,"XXX",0)</f>
        <v>0</v>
      </c>
      <c r="BV45" s="345"/>
      <c r="BW45" s="344"/>
      <c r="BX45" s="665">
        <f>BE45+ŠK!BE45</f>
        <v>0</v>
      </c>
      <c r="BY45" s="654">
        <f>BG45+ŠK!BG45</f>
        <v>0</v>
      </c>
    </row>
    <row r="46" spans="2:77" s="1" customFormat="1" ht="30" hidden="1" customHeight="1" thickBot="1" x14ac:dyDescent="0.3">
      <c r="B46" s="357"/>
      <c r="C46" s="873"/>
      <c r="D46" s="873"/>
      <c r="E46" s="873"/>
      <c r="F46" s="873"/>
      <c r="G46" s="354"/>
      <c r="H46" s="353"/>
      <c r="I46" s="354"/>
      <c r="J46" s="588"/>
      <c r="K46" s="358"/>
      <c r="L46" s="879"/>
      <c r="M46" s="453"/>
      <c r="N46" s="348"/>
      <c r="O46" s="17"/>
      <c r="P46" s="667"/>
      <c r="Q46" s="656"/>
      <c r="R46" s="338"/>
      <c r="S46" s="339"/>
      <c r="T46" s="339"/>
      <c r="U46" s="339"/>
      <c r="V46" s="340"/>
      <c r="W46" s="391"/>
      <c r="X46" s="341"/>
      <c r="Y46" s="342"/>
      <c r="Z46" s="340"/>
      <c r="AA46" s="340"/>
      <c r="AB46" s="340"/>
      <c r="AC46" s="345"/>
      <c r="AD46" s="344"/>
      <c r="AG46" s="348"/>
      <c r="AH46" s="2"/>
      <c r="AI46" s="453"/>
      <c r="AJ46" s="756"/>
      <c r="AK46" s="755"/>
      <c r="AL46" s="348"/>
      <c r="AM46" s="17"/>
      <c r="AN46" s="338"/>
      <c r="AO46" s="339"/>
      <c r="AP46" s="339"/>
      <c r="AQ46" s="339"/>
      <c r="AR46" s="340"/>
      <c r="AS46" s="391"/>
      <c r="AT46" s="341"/>
      <c r="AU46" s="342"/>
      <c r="AV46" s="340"/>
      <c r="AW46" s="340"/>
      <c r="AX46" s="340"/>
      <c r="AY46" s="345"/>
      <c r="AZ46" s="344"/>
      <c r="BA46" s="667"/>
      <c r="BB46" s="656"/>
      <c r="BD46" s="348"/>
      <c r="BE46" s="2"/>
      <c r="BF46" s="453"/>
      <c r="BG46" s="756"/>
      <c r="BH46" s="755"/>
      <c r="BI46" s="348">
        <f t="shared" si="3"/>
        <v>0</v>
      </c>
      <c r="BJ46" s="17"/>
      <c r="BK46" s="338"/>
      <c r="BL46" s="339"/>
      <c r="BM46" s="339"/>
      <c r="BN46" s="339"/>
      <c r="BO46" s="340"/>
      <c r="BP46" s="391"/>
      <c r="BQ46" s="341"/>
      <c r="BR46" s="342"/>
      <c r="BS46" s="340"/>
      <c r="BT46" s="340"/>
      <c r="BU46" s="340"/>
      <c r="BV46" s="345"/>
      <c r="BW46" s="344"/>
      <c r="BX46" s="667"/>
      <c r="BY46" s="656"/>
    </row>
    <row r="47" spans="2:77" s="1" customFormat="1" ht="30" customHeight="1" thickBot="1" x14ac:dyDescent="0.3">
      <c r="B47" s="357" t="s">
        <v>174</v>
      </c>
      <c r="C47" s="418" t="s">
        <v>104</v>
      </c>
      <c r="D47" s="1289" t="s">
        <v>175</v>
      </c>
      <c r="E47" s="1289"/>
      <c r="F47" s="1289"/>
      <c r="G47" s="1290"/>
      <c r="H47" s="1291" t="s">
        <v>87</v>
      </c>
      <c r="I47" s="1289"/>
      <c r="J47" s="1292"/>
      <c r="K47" s="358">
        <v>4412</v>
      </c>
      <c r="L47" s="885">
        <v>0</v>
      </c>
      <c r="M47" s="452">
        <f>L47</f>
        <v>0</v>
      </c>
      <c r="N47" s="348">
        <f>K47*M47</f>
        <v>0</v>
      </c>
      <c r="O47" s="17"/>
      <c r="P47" s="665">
        <f>L47+ŠK!L47</f>
        <v>0</v>
      </c>
      <c r="Q47" s="654">
        <f>N47+ŠK!N47</f>
        <v>0</v>
      </c>
      <c r="R47" s="338"/>
      <c r="S47" s="339"/>
      <c r="T47" s="339"/>
      <c r="U47" s="339"/>
      <c r="V47" s="340"/>
      <c r="W47" s="391">
        <f>M47</f>
        <v>0</v>
      </c>
      <c r="X47" s="341"/>
      <c r="Y47" s="342">
        <f>IF($M47&lt;&gt;0,"X",0)</f>
        <v>0</v>
      </c>
      <c r="Z47" s="340">
        <f>IF($M47&lt;&gt;0,"XXX",0)</f>
        <v>0</v>
      </c>
      <c r="AA47" s="340">
        <f>IF($M47&lt;&gt;0,"XXX",0)</f>
        <v>0</v>
      </c>
      <c r="AB47" s="340">
        <f>IF($M47&lt;&gt;0,"XXX",0)</f>
        <v>0</v>
      </c>
      <c r="AC47" s="345"/>
      <c r="AD47" s="344"/>
      <c r="AG47" s="348">
        <v>4412</v>
      </c>
      <c r="AH47" s="688">
        <v>0</v>
      </c>
      <c r="AI47" s="452">
        <f>AH47</f>
        <v>0</v>
      </c>
      <c r="AJ47" s="756">
        <f>AG47*AI47</f>
        <v>0</v>
      </c>
      <c r="AK47" s="755" t="str">
        <f>IF(C47="1.1","02.3.68.1",IF(C47="1.2","02.3.68.2",IF(C47="1.5","02.3.68.5",IF(C47="3.1","02.3.61.1",))))</f>
        <v>02.3.68.2</v>
      </c>
      <c r="AL47" s="348">
        <f>AJ47-N47</f>
        <v>0</v>
      </c>
      <c r="AM47" s="17"/>
      <c r="AN47" s="338"/>
      <c r="AO47" s="339"/>
      <c r="AP47" s="339"/>
      <c r="AQ47" s="339"/>
      <c r="AR47" s="340"/>
      <c r="AS47" s="391">
        <f>AI47</f>
        <v>0</v>
      </c>
      <c r="AT47" s="341"/>
      <c r="AU47" s="342">
        <f>IF(AI47&lt;&gt;0,"X",0)</f>
        <v>0</v>
      </c>
      <c r="AV47" s="340">
        <f>IF(AI47&lt;&gt;0,"XXX",0)</f>
        <v>0</v>
      </c>
      <c r="AW47" s="340">
        <f>IF(AI47&lt;&gt;0,"XXX",0)</f>
        <v>0</v>
      </c>
      <c r="AX47" s="340">
        <f>IF(AI47&lt;&gt;0,"XXX",0)</f>
        <v>0</v>
      </c>
      <c r="AY47" s="345"/>
      <c r="AZ47" s="344"/>
      <c r="BA47" s="665">
        <f>AH47+ŠK!AH47</f>
        <v>0</v>
      </c>
      <c r="BB47" s="654">
        <f>AJ47+ŠK!AJ47</f>
        <v>0</v>
      </c>
      <c r="BD47" s="348">
        <v>4412</v>
      </c>
      <c r="BE47" s="688">
        <v>0</v>
      </c>
      <c r="BF47" s="452">
        <f>BE47</f>
        <v>0</v>
      </c>
      <c r="BG47" s="756">
        <f>BD47*BF47</f>
        <v>0</v>
      </c>
      <c r="BH47" s="755" t="str">
        <f>IF($C$47="1.1","02.3.68.1",IF($C$47="1.2","02.3.68.2",IF($C$47="1.5","02.3.68.5",IF($C$47="3.1","02.3.61.1",))))</f>
        <v>02.3.68.2</v>
      </c>
      <c r="BI47" s="348">
        <f t="shared" si="3"/>
        <v>0</v>
      </c>
      <c r="BJ47" s="17"/>
      <c r="BK47" s="338"/>
      <c r="BL47" s="339"/>
      <c r="BM47" s="339"/>
      <c r="BN47" s="339"/>
      <c r="BO47" s="340"/>
      <c r="BP47" s="391">
        <f>BF47</f>
        <v>0</v>
      </c>
      <c r="BQ47" s="341"/>
      <c r="BR47" s="342">
        <f>IF(BF47&lt;&gt;0,"X",0)</f>
        <v>0</v>
      </c>
      <c r="BS47" s="340">
        <f>IF(BF47&lt;&gt;0,"XXX",0)</f>
        <v>0</v>
      </c>
      <c r="BT47" s="340">
        <f>IF(BF47&lt;&gt;0,"XXX",0)</f>
        <v>0</v>
      </c>
      <c r="BU47" s="340">
        <f>IF(BF47&lt;&gt;0,"XXX",0)</f>
        <v>0</v>
      </c>
      <c r="BV47" s="345"/>
      <c r="BW47" s="344"/>
      <c r="BX47" s="665">
        <f>BE47+ŠK!BE47</f>
        <v>0</v>
      </c>
      <c r="BY47" s="654">
        <f>BG47+ŠK!BG47</f>
        <v>0</v>
      </c>
    </row>
    <row r="48" spans="2:77" s="1" customFormat="1" ht="30" hidden="1" customHeight="1" thickBot="1" x14ac:dyDescent="0.3">
      <c r="B48" s="357"/>
      <c r="C48" s="873"/>
      <c r="D48" s="873"/>
      <c r="E48" s="873"/>
      <c r="F48" s="873"/>
      <c r="G48" s="354"/>
      <c r="H48" s="353"/>
      <c r="I48" s="354"/>
      <c r="J48" s="588"/>
      <c r="K48" s="358"/>
      <c r="L48" s="879"/>
      <c r="M48" s="453"/>
      <c r="N48" s="348"/>
      <c r="O48" s="17"/>
      <c r="P48" s="667"/>
      <c r="Q48" s="656"/>
      <c r="R48" s="338"/>
      <c r="S48" s="339"/>
      <c r="T48" s="339"/>
      <c r="U48" s="339"/>
      <c r="V48" s="340"/>
      <c r="W48" s="391"/>
      <c r="X48" s="341"/>
      <c r="Y48" s="342"/>
      <c r="Z48" s="340"/>
      <c r="AA48" s="340"/>
      <c r="AB48" s="340"/>
      <c r="AC48" s="345"/>
      <c r="AD48" s="344"/>
      <c r="AG48" s="348"/>
      <c r="AH48" s="2"/>
      <c r="AI48" s="453"/>
      <c r="AJ48" s="756"/>
      <c r="AK48" s="755"/>
      <c r="AL48" s="348"/>
      <c r="AM48" s="17"/>
      <c r="AN48" s="338"/>
      <c r="AO48" s="339"/>
      <c r="AP48" s="339"/>
      <c r="AQ48" s="339"/>
      <c r="AR48" s="340"/>
      <c r="AS48" s="391"/>
      <c r="AT48" s="341"/>
      <c r="AU48" s="342"/>
      <c r="AV48" s="340"/>
      <c r="AW48" s="340"/>
      <c r="AX48" s="340"/>
      <c r="AY48" s="345"/>
      <c r="AZ48" s="344"/>
      <c r="BA48" s="667"/>
      <c r="BB48" s="656"/>
      <c r="BD48" s="348"/>
      <c r="BE48" s="2"/>
      <c r="BF48" s="453"/>
      <c r="BG48" s="756"/>
      <c r="BH48" s="755"/>
      <c r="BI48" s="348">
        <f t="shared" si="3"/>
        <v>0</v>
      </c>
      <c r="BJ48" s="17"/>
      <c r="BK48" s="338"/>
      <c r="BL48" s="339"/>
      <c r="BM48" s="339"/>
      <c r="BN48" s="339"/>
      <c r="BO48" s="340"/>
      <c r="BP48" s="391"/>
      <c r="BQ48" s="341"/>
      <c r="BR48" s="342"/>
      <c r="BS48" s="340"/>
      <c r="BT48" s="340"/>
      <c r="BU48" s="340"/>
      <c r="BV48" s="345"/>
      <c r="BW48" s="344"/>
      <c r="BX48" s="667"/>
      <c r="BY48" s="656"/>
    </row>
    <row r="49" spans="2:77" s="1" customFormat="1" ht="30" customHeight="1" thickBot="1" x14ac:dyDescent="0.3">
      <c r="B49" s="357" t="s">
        <v>176</v>
      </c>
      <c r="C49" s="418" t="s">
        <v>104</v>
      </c>
      <c r="D49" s="1289" t="s">
        <v>177</v>
      </c>
      <c r="E49" s="1289"/>
      <c r="F49" s="1289"/>
      <c r="G49" s="1290"/>
      <c r="H49" s="1291" t="s">
        <v>90</v>
      </c>
      <c r="I49" s="1289"/>
      <c r="J49" s="1292"/>
      <c r="K49" s="358">
        <v>6477</v>
      </c>
      <c r="L49" s="885">
        <v>0</v>
      </c>
      <c r="M49" s="452">
        <f>L49</f>
        <v>0</v>
      </c>
      <c r="N49" s="348">
        <f>K49*M49</f>
        <v>0</v>
      </c>
      <c r="O49" s="17"/>
      <c r="P49" s="665">
        <f>L49+ŠK!L49</f>
        <v>0</v>
      </c>
      <c r="Q49" s="654">
        <f>N49+ŠK!N49</f>
        <v>0</v>
      </c>
      <c r="R49" s="338"/>
      <c r="S49" s="339"/>
      <c r="T49" s="339"/>
      <c r="U49" s="339"/>
      <c r="V49" s="340"/>
      <c r="W49" s="391">
        <f>M49</f>
        <v>0</v>
      </c>
      <c r="X49" s="341"/>
      <c r="Y49" s="342">
        <f>IF($M49&lt;&gt;0,"X",0)</f>
        <v>0</v>
      </c>
      <c r="Z49" s="340">
        <f>IF($M49&lt;&gt;0,"XXX",0)</f>
        <v>0</v>
      </c>
      <c r="AA49" s="340">
        <f>IF($M49&lt;&gt;0,"XXX",0)</f>
        <v>0</v>
      </c>
      <c r="AB49" s="340">
        <f>IF($M49&lt;&gt;0,"XXX",0)</f>
        <v>0</v>
      </c>
      <c r="AC49" s="345"/>
      <c r="AD49" s="344"/>
      <c r="AG49" s="348">
        <v>6477</v>
      </c>
      <c r="AH49" s="688">
        <v>0</v>
      </c>
      <c r="AI49" s="452">
        <f>AH49</f>
        <v>0</v>
      </c>
      <c r="AJ49" s="756">
        <f>AG49*AI49</f>
        <v>0</v>
      </c>
      <c r="AK49" s="757" t="str">
        <f>IF(C49="1.1","02.3.68.1",IF(C49="1.2","02.3.68.2",IF(C49="1.5","02.3.68.5",IF(C49="3.1","02.3.61.1",))))</f>
        <v>02.3.68.2</v>
      </c>
      <c r="AL49" s="758">
        <f>AJ49-N49</f>
        <v>0</v>
      </c>
      <c r="AM49" s="17"/>
      <c r="AN49" s="338"/>
      <c r="AO49" s="339"/>
      <c r="AP49" s="339"/>
      <c r="AQ49" s="339"/>
      <c r="AR49" s="340"/>
      <c r="AS49" s="391">
        <f>AI49</f>
        <v>0</v>
      </c>
      <c r="AT49" s="341"/>
      <c r="AU49" s="342">
        <f>IF(AI49&lt;&gt;0,"X",0)</f>
        <v>0</v>
      </c>
      <c r="AV49" s="340">
        <f>IF(AI49&lt;&gt;0,"XXX",0)</f>
        <v>0</v>
      </c>
      <c r="AW49" s="340">
        <f>IF(AI49&lt;&gt;0,"XXX",0)</f>
        <v>0</v>
      </c>
      <c r="AX49" s="340">
        <f>IF(AI49&lt;&gt;0,"XXX",0)</f>
        <v>0</v>
      </c>
      <c r="AY49" s="345"/>
      <c r="AZ49" s="344"/>
      <c r="BA49" s="665">
        <f>AH49+ŠK!AH49</f>
        <v>0</v>
      </c>
      <c r="BB49" s="654">
        <f>AJ49+ŠK!AJ49</f>
        <v>0</v>
      </c>
      <c r="BD49" s="348">
        <v>6477</v>
      </c>
      <c r="BE49" s="688">
        <v>0</v>
      </c>
      <c r="BF49" s="452">
        <f>BE49</f>
        <v>0</v>
      </c>
      <c r="BG49" s="756">
        <f>BD49*BF49</f>
        <v>0</v>
      </c>
      <c r="BH49" s="757" t="str">
        <f>IF($C$49="1.1","02.3.68.1",IF($C$49="1.2","02.3.68.2",IF($C$49="1.5","02.3.68.5",IF($C$49="3.1","02.3.61.1",))))</f>
        <v>02.3.68.2</v>
      </c>
      <c r="BI49" s="758">
        <f t="shared" si="3"/>
        <v>0</v>
      </c>
      <c r="BJ49" s="17"/>
      <c r="BK49" s="338"/>
      <c r="BL49" s="339"/>
      <c r="BM49" s="339"/>
      <c r="BN49" s="339"/>
      <c r="BO49" s="340"/>
      <c r="BP49" s="391">
        <f>BF49</f>
        <v>0</v>
      </c>
      <c r="BQ49" s="341"/>
      <c r="BR49" s="342">
        <f>IF(BF49&lt;&gt;0,"X",0)</f>
        <v>0</v>
      </c>
      <c r="BS49" s="340">
        <f>IF(BF49&lt;&gt;0,"XXX",0)</f>
        <v>0</v>
      </c>
      <c r="BT49" s="340">
        <f>IF(BF49&lt;&gt;0,"XXX",0)</f>
        <v>0</v>
      </c>
      <c r="BU49" s="340">
        <f>IF(BF49&lt;&gt;0,"XXX",0)</f>
        <v>0</v>
      </c>
      <c r="BV49" s="345"/>
      <c r="BW49" s="344"/>
      <c r="BX49" s="665">
        <f>BE49+ŠK!BE49</f>
        <v>0</v>
      </c>
      <c r="BY49" s="654">
        <f>BG49+ŠK!BG49</f>
        <v>0</v>
      </c>
    </row>
    <row r="50" spans="2:77" s="1" customFormat="1" ht="18" thickBot="1" x14ac:dyDescent="0.3">
      <c r="B50" s="374" t="s">
        <v>53</v>
      </c>
      <c r="C50" s="375"/>
      <c r="D50" s="375"/>
      <c r="E50" s="375"/>
      <c r="F50" s="375"/>
      <c r="G50" s="375"/>
      <c r="H50" s="1313" t="str">
        <f>IF($N$16&gt;$F$14,"hodnota není v limitu"," možno ještě rozdělit")</f>
        <v xml:space="preserve"> možno ještě rozdělit</v>
      </c>
      <c r="I50" s="1313"/>
      <c r="J50" s="1313"/>
      <c r="K50" s="895">
        <f>IF($N$16&gt;$F$14," ",M50 )</f>
        <v>0</v>
      </c>
      <c r="L50" s="713"/>
      <c r="M50" s="376">
        <f>F14-N50</f>
        <v>0</v>
      </c>
      <c r="N50" s="360">
        <f>SUM(N17:N49)</f>
        <v>0</v>
      </c>
      <c r="O50" s="650">
        <f>IF(OR(Y17&lt;&gt;0,Y19&lt;&gt;0,Y21&lt;&gt;0,Y43&lt;&gt;0,Y45&lt;&gt;0,Y47&lt;&gt;0,Y49&lt;&gt;0,Y41&lt;&gt;0,Y39&lt;&gt;0,Y37&lt;&gt;0),"1",0)</f>
        <v>0</v>
      </c>
      <c r="P50" s="661"/>
      <c r="Q50" s="661">
        <f>SUM(Q17:Q49)</f>
        <v>0</v>
      </c>
      <c r="R50" s="368">
        <v>54000</v>
      </c>
      <c r="S50" s="369">
        <v>50501</v>
      </c>
      <c r="T50" s="369">
        <v>52601</v>
      </c>
      <c r="U50" s="369">
        <v>52602</v>
      </c>
      <c r="V50" s="369">
        <v>52106</v>
      </c>
      <c r="W50" s="372">
        <v>51212</v>
      </c>
      <c r="X50" s="370">
        <v>51017</v>
      </c>
      <c r="Y50" s="371">
        <v>51010</v>
      </c>
      <c r="Z50" s="369">
        <v>51610</v>
      </c>
      <c r="AA50" s="369">
        <v>51710</v>
      </c>
      <c r="AB50" s="369">
        <v>51510</v>
      </c>
      <c r="AC50" s="372">
        <v>52510</v>
      </c>
      <c r="AD50" s="373">
        <v>60000</v>
      </c>
      <c r="AG50" s="759">
        <f>IF(AJ50&gt;N50," ",AI50 )</f>
        <v>0</v>
      </c>
      <c r="AH50" s="760"/>
      <c r="AI50" s="761">
        <f>N50-AJ50</f>
        <v>0</v>
      </c>
      <c r="AJ50" s="762">
        <f>SUM(AJ17:AJ49)</f>
        <v>0</v>
      </c>
      <c r="AK50" s="763"/>
      <c r="AL50" s="764">
        <f>SUM(AL17:AL49)</f>
        <v>0</v>
      </c>
      <c r="AM50" s="650">
        <f>IF(OR(AU17&lt;&gt;0,AU19&lt;&gt;0,AU21&lt;&gt;0,AU43&lt;&gt;0,AU45&lt;&gt;0,AU47&lt;&gt;0,AU49&lt;&gt;0,AU41&lt;&gt;0,AU39&lt;&gt;0,AU37&lt;&gt;0),"1",0)</f>
        <v>0</v>
      </c>
      <c r="AN50" s="368">
        <v>54000</v>
      </c>
      <c r="AO50" s="369">
        <v>50501</v>
      </c>
      <c r="AP50" s="369">
        <v>52601</v>
      </c>
      <c r="AQ50" s="369">
        <v>52602</v>
      </c>
      <c r="AR50" s="369">
        <v>52106</v>
      </c>
      <c r="AS50" s="372">
        <v>51212</v>
      </c>
      <c r="AT50" s="370">
        <v>51017</v>
      </c>
      <c r="AU50" s="371">
        <v>51010</v>
      </c>
      <c r="AV50" s="369">
        <v>51610</v>
      </c>
      <c r="AW50" s="369">
        <v>51710</v>
      </c>
      <c r="AX50" s="369">
        <v>51510</v>
      </c>
      <c r="AY50" s="372">
        <v>52510</v>
      </c>
      <c r="AZ50" s="373">
        <v>60000</v>
      </c>
      <c r="BA50" s="661"/>
      <c r="BB50" s="661">
        <f>SUM(BB17:BB49)</f>
        <v>0</v>
      </c>
      <c r="BD50" s="759">
        <f>IF(BG50&gt;$N50," ",BF50 )</f>
        <v>0</v>
      </c>
      <c r="BE50" s="760"/>
      <c r="BF50" s="761">
        <f>N50-BG50</f>
        <v>0</v>
      </c>
      <c r="BG50" s="762">
        <f>SUM(BG17:BG49)</f>
        <v>0</v>
      </c>
      <c r="BH50" s="763"/>
      <c r="BI50" s="764">
        <f>SUM(BI17:BI49)</f>
        <v>0</v>
      </c>
      <c r="BJ50" s="650">
        <f>IF(OR(BR17&lt;&gt;0,BR19&lt;&gt;0,BR21&lt;&gt;0,BR43&lt;&gt;0,BR45&lt;&gt;0,BR47&lt;&gt;0,BR49&lt;&gt;0,BR41&lt;&gt;0,BR39&lt;&gt;0,BR37&lt;&gt;0),"1",0)</f>
        <v>0</v>
      </c>
      <c r="BK50" s="368">
        <v>54000</v>
      </c>
      <c r="BL50" s="369">
        <v>50501</v>
      </c>
      <c r="BM50" s="369">
        <v>52601</v>
      </c>
      <c r="BN50" s="369">
        <v>52602</v>
      </c>
      <c r="BO50" s="369">
        <v>52106</v>
      </c>
      <c r="BP50" s="372">
        <v>51212</v>
      </c>
      <c r="BQ50" s="370">
        <v>51017</v>
      </c>
      <c r="BR50" s="371">
        <v>51010</v>
      </c>
      <c r="BS50" s="369">
        <v>51610</v>
      </c>
      <c r="BT50" s="369">
        <v>51710</v>
      </c>
      <c r="BU50" s="369">
        <v>51510</v>
      </c>
      <c r="BV50" s="372">
        <v>52510</v>
      </c>
      <c r="BW50" s="373">
        <v>60000</v>
      </c>
      <c r="BX50" s="661"/>
      <c r="BY50" s="661">
        <f>SUM(BY17:BY49)</f>
        <v>0</v>
      </c>
    </row>
    <row r="51" spans="2:77" s="1" customFormat="1" ht="21" customHeight="1" thickBot="1" x14ac:dyDescent="0.3">
      <c r="B51" s="638"/>
      <c r="C51" s="639"/>
      <c r="D51" s="640">
        <f>F51+G51+H51</f>
        <v>0</v>
      </c>
      <c r="E51" s="639"/>
      <c r="F51" s="640">
        <f>N17+N19+N21+N23+N27+N29+N31+N35+N45+N47+N49</f>
        <v>0</v>
      </c>
      <c r="G51" s="640">
        <f>N33+N43</f>
        <v>0</v>
      </c>
      <c r="H51" s="640">
        <f>N25</f>
        <v>0</v>
      </c>
      <c r="I51" s="578"/>
      <c r="J51" s="578"/>
      <c r="K51" s="578"/>
      <c r="L51" s="518"/>
      <c r="M51" s="519"/>
      <c r="N51" s="620" t="str">
        <f>IF(N37+N39+N41+N43&gt;F14/2,"šablona na využití ICT překračuje polovinu maximální dotace","")</f>
        <v/>
      </c>
      <c r="O51" s="17"/>
      <c r="P51" s="663"/>
      <c r="Q51" s="620"/>
      <c r="R51" s="662">
        <f>SUM(R17:R49)</f>
        <v>0</v>
      </c>
      <c r="S51" s="527">
        <f>ROUND(SUM(S17:S49),2)</f>
        <v>0</v>
      </c>
      <c r="T51" s="527">
        <f>ROUND(SUM(T17:T49),2)</f>
        <v>0</v>
      </c>
      <c r="U51" s="526">
        <f>SUM(U17:U49)</f>
        <v>0</v>
      </c>
      <c r="V51" s="526">
        <f>SUM(V17:V49)</f>
        <v>0</v>
      </c>
      <c r="W51" s="528">
        <f>SUM(W17:W49)</f>
        <v>0</v>
      </c>
      <c r="X51" s="526">
        <f>SUM(X17:X49)</f>
        <v>0</v>
      </c>
      <c r="Y51" s="529">
        <f>O50</f>
        <v>0</v>
      </c>
      <c r="Z51" s="530">
        <f>IF(Y51&gt;0,"XXX",0)</f>
        <v>0</v>
      </c>
      <c r="AA51" s="530">
        <f>Z51</f>
        <v>0</v>
      </c>
      <c r="AB51" s="531">
        <f>Z51</f>
        <v>0</v>
      </c>
      <c r="AC51" s="532">
        <f>ROUND(SUM(AC17:AC49),0)</f>
        <v>0</v>
      </c>
      <c r="AD51" s="533">
        <f>FLOOR(SUM(AD17:AD49),1)</f>
        <v>0</v>
      </c>
      <c r="AG51" s="765" t="str">
        <f>IF(AJ50&gt;N50,"hodnota převyšuje Rozhodnutí"," možno ještě rozdělit")</f>
        <v xml:space="preserve"> možno ještě rozdělit</v>
      </c>
      <c r="AH51" s="766"/>
      <c r="AI51" s="519"/>
      <c r="AJ51" s="767"/>
      <c r="AK51" s="767"/>
      <c r="AL51" s="620"/>
      <c r="AM51" s="17"/>
      <c r="AN51" s="526">
        <f>SUM(AN17:AN49)</f>
        <v>0</v>
      </c>
      <c r="AO51" s="527">
        <f>ROUND(SUM(AO17:AO49),2)</f>
        <v>0</v>
      </c>
      <c r="AP51" s="527">
        <f>ROUND(SUM(AP17:AP49),2)</f>
        <v>0</v>
      </c>
      <c r="AQ51" s="526">
        <f>SUM(AQ17:AQ49)</f>
        <v>0</v>
      </c>
      <c r="AR51" s="526">
        <f>SUM(AR17:AR49)</f>
        <v>0</v>
      </c>
      <c r="AS51" s="528">
        <f>SUM(AS17:AS49)</f>
        <v>0</v>
      </c>
      <c r="AT51" s="526">
        <f>SUM(AT17:AT49)</f>
        <v>0</v>
      </c>
      <c r="AU51" s="529">
        <f>AM50</f>
        <v>0</v>
      </c>
      <c r="AV51" s="530">
        <f>IF(AU51&gt;0,"XXX",0)</f>
        <v>0</v>
      </c>
      <c r="AW51" s="530">
        <f>AV51</f>
        <v>0</v>
      </c>
      <c r="AX51" s="531">
        <f>AV51</f>
        <v>0</v>
      </c>
      <c r="AY51" s="532">
        <f>ROUND(SUM(AY17:AY49),0)</f>
        <v>0</v>
      </c>
      <c r="AZ51" s="533">
        <f>FLOOR(SUM(AZ17:AZ49),1)</f>
        <v>0</v>
      </c>
      <c r="BA51" s="663"/>
      <c r="BB51" s="620"/>
      <c r="BD51" s="765" t="str">
        <f>IF(BG50&gt;$N50,"hodnota převyšuje Rozhodnutí"," možno ještě rozdělit")</f>
        <v xml:space="preserve"> možno ještě rozdělit</v>
      </c>
      <c r="BE51" s="766"/>
      <c r="BF51" s="519"/>
      <c r="BG51" s="767"/>
      <c r="BH51" s="767"/>
      <c r="BI51" s="620"/>
      <c r="BJ51" s="17"/>
      <c r="BK51" s="526">
        <f>SUM(BK17:BK49)</f>
        <v>0</v>
      </c>
      <c r="BL51" s="527">
        <f>ROUND(SUM(BL17:BL49),2)</f>
        <v>0</v>
      </c>
      <c r="BM51" s="527">
        <f>ROUND(SUM(BM17:BM49),2)</f>
        <v>0</v>
      </c>
      <c r="BN51" s="526">
        <f>SUM(BN17:BN49)</f>
        <v>0</v>
      </c>
      <c r="BO51" s="526">
        <f>SUM(BO17:BO49)</f>
        <v>0</v>
      </c>
      <c r="BP51" s="528">
        <f>SUM(BP17:BP49)</f>
        <v>0</v>
      </c>
      <c r="BQ51" s="526">
        <f>SUM(BQ17:BQ49)</f>
        <v>0</v>
      </c>
      <c r="BR51" s="529">
        <f>BJ50</f>
        <v>0</v>
      </c>
      <c r="BS51" s="530">
        <f>IF(BR51&gt;0,"XXX",0)</f>
        <v>0</v>
      </c>
      <c r="BT51" s="530">
        <f>BS51</f>
        <v>0</v>
      </c>
      <c r="BU51" s="531">
        <f>BS51</f>
        <v>0</v>
      </c>
      <c r="BV51" s="532">
        <f>ROUND(SUM(BV17:BV49),0)</f>
        <v>0</v>
      </c>
      <c r="BW51" s="533">
        <f>FLOOR(SUM(BW17:BW49),1)</f>
        <v>0</v>
      </c>
      <c r="BX51" s="663"/>
      <c r="BY51" s="620"/>
    </row>
    <row r="52" spans="2:77" s="1" customFormat="1" ht="18.75" customHeight="1" thickBot="1" x14ac:dyDescent="0.3">
      <c r="B52" s="520"/>
      <c r="C52" s="521"/>
      <c r="D52" s="521"/>
      <c r="E52" s="522"/>
      <c r="F52" s="521"/>
      <c r="G52" s="523"/>
      <c r="H52" s="521"/>
      <c r="I52" s="521"/>
      <c r="J52" s="521"/>
      <c r="K52" s="521"/>
      <c r="L52" s="521"/>
      <c r="M52" s="524"/>
      <c r="N52" s="525"/>
      <c r="O52" s="17"/>
      <c r="P52" s="664"/>
      <c r="Q52" s="525"/>
      <c r="R52" s="523" t="str">
        <f>IF(OR(R23&lt;&gt;0,R25&lt;&gt;0),"* Hodnotu součtu za celý projekt navyšte o plánovaný počet DVPP","")</f>
        <v/>
      </c>
      <c r="S52" s="521"/>
      <c r="T52" s="521"/>
      <c r="U52" s="521"/>
      <c r="V52" s="521"/>
      <c r="W52" s="521"/>
      <c r="X52" s="521"/>
      <c r="Y52" s="521"/>
      <c r="Z52" s="521"/>
      <c r="AA52" s="521"/>
      <c r="AB52" s="521"/>
      <c r="AC52" s="521"/>
      <c r="AD52" s="534"/>
      <c r="AG52" s="768"/>
      <c r="AH52" s="521"/>
      <c r="AI52" s="524"/>
      <c r="AJ52" s="894" t="str">
        <f>IF(AJ37+AJ39+AJ41+AJ43&gt;F14/2,"šablona na využití ICT překračuje polovinu maximální dotace","")</f>
        <v/>
      </c>
      <c r="AK52" s="769"/>
      <c r="AL52" s="525"/>
      <c r="AM52" s="17"/>
      <c r="AN52" s="703" t="str">
        <f>IF(OR(AN23&lt;&gt;0,AN25&lt;&gt;0),"* Hodnotu součtu za celý projekt navyšte o plánovaný počet DVPP","")</f>
        <v/>
      </c>
      <c r="AO52" s="521"/>
      <c r="AP52" s="521"/>
      <c r="AQ52" s="521"/>
      <c r="AR52" s="521"/>
      <c r="AS52" s="521"/>
      <c r="AT52" s="521"/>
      <c r="AU52" s="521"/>
      <c r="AV52" s="521"/>
      <c r="AW52" s="521"/>
      <c r="AX52" s="521"/>
      <c r="AY52" s="521"/>
      <c r="AZ52" s="534"/>
      <c r="BA52" s="664"/>
      <c r="BB52" s="525"/>
      <c r="BD52" s="768"/>
      <c r="BE52" s="521"/>
      <c r="BF52" s="524"/>
      <c r="BG52" s="894" t="str">
        <f>IF(BG37+BG39+BG41+BG43&gt;$F14/2,"šablona na využití ICT překračuje polovinu maximální dotace","")</f>
        <v/>
      </c>
      <c r="BH52" s="769"/>
      <c r="BI52" s="525"/>
      <c r="BJ52" s="17"/>
      <c r="BK52" s="703" t="str">
        <f>IF(OR(BK23&lt;&gt;0,BK25&lt;&gt;0),"* Hodnotu součtu za celý projekt navyšte o plánovaný počet DVPP","")</f>
        <v/>
      </c>
      <c r="BL52" s="521"/>
      <c r="BM52" s="521"/>
      <c r="BN52" s="521"/>
      <c r="BO52" s="521"/>
      <c r="BP52" s="521"/>
      <c r="BQ52" s="521"/>
      <c r="BR52" s="521"/>
      <c r="BS52" s="521"/>
      <c r="BT52" s="521"/>
      <c r="BU52" s="521"/>
      <c r="BV52" s="521"/>
      <c r="BW52" s="534"/>
      <c r="BX52" s="664"/>
      <c r="BY52" s="525"/>
    </row>
    <row r="59" spans="2:77" x14ac:dyDescent="0.25">
      <c r="N59" s="576"/>
      <c r="P59" s="576"/>
      <c r="Q59" s="576"/>
    </row>
  </sheetData>
  <sheetProtection algorithmName="SHA-512" hashValue="/pJp8gtnlNeP8pSyX0emy9jUZYlutGL3/9QQWb+ls+n3/K1gnYUekZECRrzJGxuT/DXNAxkJAxRvzC/L36Ckvg==" saltValue="jaAciKzTFogZPCrAI0S+Yw==" spinCount="100000" sheet="1" objects="1" scenarios="1"/>
  <mergeCells count="114">
    <mergeCell ref="BV11:BV14"/>
    <mergeCell ref="BW11:BW14"/>
    <mergeCell ref="BX11:BY13"/>
    <mergeCell ref="BK15:BQ15"/>
    <mergeCell ref="BR15:BV15"/>
    <mergeCell ref="BP11:BP14"/>
    <mergeCell ref="BQ11:BQ14"/>
    <mergeCell ref="BR11:BR14"/>
    <mergeCell ref="BS11:BS14"/>
    <mergeCell ref="BT11:BT14"/>
    <mergeCell ref="BK11:BK14"/>
    <mergeCell ref="BL11:BL14"/>
    <mergeCell ref="BM11:BM14"/>
    <mergeCell ref="BN11:BN14"/>
    <mergeCell ref="BO11:BO14"/>
    <mergeCell ref="F2:G2"/>
    <mergeCell ref="F3:G3"/>
    <mergeCell ref="F4:G4"/>
    <mergeCell ref="K4:AH4"/>
    <mergeCell ref="K3:AH3"/>
    <mergeCell ref="K2:AH2"/>
    <mergeCell ref="BD9:BI9"/>
    <mergeCell ref="AG9:AL9"/>
    <mergeCell ref="BU11:BU14"/>
    <mergeCell ref="BD11:BD15"/>
    <mergeCell ref="BE11:BE15"/>
    <mergeCell ref="BG11:BG15"/>
    <mergeCell ref="BH11:BH15"/>
    <mergeCell ref="BI11:BI15"/>
    <mergeCell ref="AH11:AH15"/>
    <mergeCell ref="W11:W14"/>
    <mergeCell ref="Y11:Y14"/>
    <mergeCell ref="Z11:Z14"/>
    <mergeCell ref="AA11:AA14"/>
    <mergeCell ref="AB11:AB14"/>
    <mergeCell ref="T11:T14"/>
    <mergeCell ref="U11:U14"/>
    <mergeCell ref="X11:X14"/>
    <mergeCell ref="F5:G5"/>
    <mergeCell ref="F6:G6"/>
    <mergeCell ref="F7:G7"/>
    <mergeCell ref="K7:AH7"/>
    <mergeCell ref="K6:AH6"/>
    <mergeCell ref="K5:AH5"/>
    <mergeCell ref="D47:G47"/>
    <mergeCell ref="D49:G49"/>
    <mergeCell ref="H50:J50"/>
    <mergeCell ref="H49:J49"/>
    <mergeCell ref="H33:J33"/>
    <mergeCell ref="H35:J35"/>
    <mergeCell ref="H47:J47"/>
    <mergeCell ref="H45:J45"/>
    <mergeCell ref="D33:G33"/>
    <mergeCell ref="D35:G35"/>
    <mergeCell ref="D43:G43"/>
    <mergeCell ref="H43:J43"/>
    <mergeCell ref="D25:G25"/>
    <mergeCell ref="D27:G27"/>
    <mergeCell ref="D45:G45"/>
    <mergeCell ref="H25:J25"/>
    <mergeCell ref="H27:J27"/>
    <mergeCell ref="H29:J29"/>
    <mergeCell ref="D29:G29"/>
    <mergeCell ref="H31:J31"/>
    <mergeCell ref="D31:G31"/>
    <mergeCell ref="D37:G37"/>
    <mergeCell ref="H37:J37"/>
    <mergeCell ref="D39:G39"/>
    <mergeCell ref="H39:J39"/>
    <mergeCell ref="D41:G41"/>
    <mergeCell ref="H41:J41"/>
    <mergeCell ref="H21:J21"/>
    <mergeCell ref="H23:J23"/>
    <mergeCell ref="H17:J17"/>
    <mergeCell ref="D17:G17"/>
    <mergeCell ref="D19:G19"/>
    <mergeCell ref="D21:G21"/>
    <mergeCell ref="D23:G23"/>
    <mergeCell ref="H19:J19"/>
    <mergeCell ref="AG11:AG15"/>
    <mergeCell ref="H11:J15"/>
    <mergeCell ref="K11:K15"/>
    <mergeCell ref="L11:L15"/>
    <mergeCell ref="R11:R14"/>
    <mergeCell ref="B12:G12"/>
    <mergeCell ref="N11:N15"/>
    <mergeCell ref="P11:Q13"/>
    <mergeCell ref="B16:G16"/>
    <mergeCell ref="H16:J16"/>
    <mergeCell ref="AC11:AC14"/>
    <mergeCell ref="AD11:AD14"/>
    <mergeCell ref="S11:S14"/>
    <mergeCell ref="Y15:AC15"/>
    <mergeCell ref="R15:X15"/>
    <mergeCell ref="V11:V14"/>
    <mergeCell ref="AJ11:AJ15"/>
    <mergeCell ref="AK11:AK15"/>
    <mergeCell ref="AL11:AL15"/>
    <mergeCell ref="AX11:AX14"/>
    <mergeCell ref="AY11:AY14"/>
    <mergeCell ref="AZ11:AZ14"/>
    <mergeCell ref="BA11:BB13"/>
    <mergeCell ref="AN15:AT15"/>
    <mergeCell ref="AU15:AY15"/>
    <mergeCell ref="AS11:AS14"/>
    <mergeCell ref="AT11:AT14"/>
    <mergeCell ref="AU11:AU14"/>
    <mergeCell ref="AV11:AV14"/>
    <mergeCell ref="AW11:AW14"/>
    <mergeCell ref="AN11:AN14"/>
    <mergeCell ref="AO11:AO14"/>
    <mergeCell ref="AP11:AP14"/>
    <mergeCell ref="AQ11:AQ14"/>
    <mergeCell ref="AR11:AR14"/>
  </mergeCells>
  <conditionalFormatting sqref="L25 L21 L17 L19 AH17 AH19 AH21 AH25">
    <cfRule type="expression" dxfId="63" priority="15">
      <formula>$E$14="Ano"</formula>
    </cfRule>
  </conditionalFormatting>
  <conditionalFormatting sqref="D14">
    <cfRule type="cellIs" dxfId="62" priority="39" stopIfTrue="1" operator="lessThan">
      <formula>0</formula>
    </cfRule>
    <cfRule type="cellIs" dxfId="61" priority="51" operator="greaterThan">
      <formula>2000</formula>
    </cfRule>
  </conditionalFormatting>
  <conditionalFormatting sqref="H50:N50 H16:N16">
    <cfRule type="expression" dxfId="60" priority="52" stopIfTrue="1">
      <formula>$N$50&gt;$F$14</formula>
    </cfRule>
  </conditionalFormatting>
  <conditionalFormatting sqref="D14">
    <cfRule type="expression" dxfId="59" priority="38">
      <formula>$M$15=1</formula>
    </cfRule>
  </conditionalFormatting>
  <conditionalFormatting sqref="L37:N43">
    <cfRule type="expression" dxfId="58" priority="16">
      <formula>$N$37+$N$39+$N$41+$N$43&gt;$F$14/2</formula>
    </cfRule>
  </conditionalFormatting>
  <conditionalFormatting sqref="AG16:AL16 AG50:AL50 AG51:AH51">
    <cfRule type="expression" dxfId="57" priority="37">
      <formula>$AG$50=" "</formula>
    </cfRule>
  </conditionalFormatting>
  <conditionalFormatting sqref="AH37:AJ43">
    <cfRule type="expression" dxfId="56" priority="18">
      <formula>$AJ$37+$AJ$39+$AJ$41+$AJ$43&gt;($F$14/2)</formula>
    </cfRule>
  </conditionalFormatting>
  <conditionalFormatting sqref="K3 K5:K7">
    <cfRule type="cellIs" dxfId="55" priority="13" operator="notEqual">
      <formula>"OK"</formula>
    </cfRule>
  </conditionalFormatting>
  <conditionalFormatting sqref="BE17 BE19 BE21 BE25">
    <cfRule type="expression" dxfId="54" priority="4">
      <formula>$E$14="Ano"</formula>
    </cfRule>
  </conditionalFormatting>
  <conditionalFormatting sqref="BD16:BI16 BD50:BI50 BD51:BE51">
    <cfRule type="expression" dxfId="53" priority="6">
      <formula>$BD$50=" "</formula>
    </cfRule>
  </conditionalFormatting>
  <conditionalFormatting sqref="BE37:BG43">
    <cfRule type="expression" dxfId="52" priority="5">
      <formula>$BG$37+$BG$39+$BG$41+$BG$43&gt;($F$14/2)</formula>
    </cfRule>
  </conditionalFormatting>
  <conditionalFormatting sqref="BI3 BI5:BI7">
    <cfRule type="cellIs" dxfId="51" priority="3" operator="notEqual">
      <formula>"ok"</formula>
    </cfRule>
  </conditionalFormatting>
  <conditionalFormatting sqref="AH52:AK52">
    <cfRule type="expression" dxfId="50" priority="2">
      <formula>$AJ$52&lt;&gt;""</formula>
    </cfRule>
  </conditionalFormatting>
  <conditionalFormatting sqref="BE52:BH52">
    <cfRule type="expression" dxfId="49" priority="1">
      <formula>$BG$52&lt;&gt;""</formula>
    </cfRule>
  </conditionalFormatting>
  <dataValidations xWindow="1103" yWindow="594" count="5">
    <dataValidation type="whole" allowBlank="1" showInputMessage="1" showErrorMessage="1" sqref="L18 L20 L24:L26 L22 AH42 L44:L49 AH18 AH20 AH24:AH26 AH22 AH44:AH49 AH28:AH36 L28:L36 L38 AH38 AH40 L40 L42 BE42 BE18 BE20 BE24:BE26 BE22 BE44:BE49 BE28:BE36 BE38 BE40" xr:uid="{00000000-0002-0000-0400-000000000000}">
      <formula1>0</formula1>
      <formula2>999999</formula2>
    </dataValidation>
    <dataValidation type="list" allowBlank="1" showInputMessage="1" showErrorMessage="1" sqref="E14" xr:uid="{00000000-0002-0000-0400-000001000000}">
      <formula1>"Ano,Ne"</formula1>
    </dataValidation>
    <dataValidation type="whole" allowBlank="1" showInputMessage="1" showErrorMessage="1" sqref="L21 L23 L17 L19 AH21 AH23 AH17 AH19 BE21 BE23 BE17 BE19" xr:uid="{00000000-0002-0000-0400-000002000000}">
      <formula1>0</formula1>
      <formula2>1000</formula2>
    </dataValidation>
    <dataValidation type="whole" allowBlank="1" showErrorMessage="1" sqref="L27 AH27 BE27" xr:uid="{00000000-0002-0000-0400-000003000000}">
      <formula1>0</formula1>
      <formula2>999999</formula2>
    </dataValidation>
    <dataValidation type="whole" allowBlank="1" showInputMessage="1" showErrorMessage="1" prompt="V názvu aktivity vyberte z nabídky jednu z variant aktivity. _x000a_Aktivitu je možné zvolit nejvýš v hodnotě dosahující poloviny maximální výše dotace pro daný subjekt." sqref="L43 AH43 L37 AH37 L39 AH39 L41 AH41 BE43 BE37 BE39 BE41" xr:uid="{00000000-0002-0000-0400-000004000000}">
      <formula1>0</formula1>
      <formula2>999999</formula2>
    </dataValidation>
  </dataValidations>
  <hyperlinks>
    <hyperlink ref="B1" location="'Úvodní strana'!A1" display="zpět na hlavní stranu" xr:uid="{00000000-0004-0000-0400-000000000000}"/>
  </hyperlinks>
  <pageMargins left="0.7" right="0.7" top="0.78740157499999996" bottom="0.78740157499999996" header="0.3" footer="0.3"/>
  <pageSetup paperSize="9" orientation="portrait" r:id="rId1"/>
  <ignoredErrors>
    <ignoredError sqref="X5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B1:BY59"/>
  <sheetViews>
    <sheetView topLeftCell="A13" workbookViewId="0">
      <selection activeCell="AH39" sqref="AH39"/>
    </sheetView>
  </sheetViews>
  <sheetFormatPr defaultColWidth="9.140625" defaultRowHeight="14.25" x14ac:dyDescent="0.25"/>
  <cols>
    <col min="1" max="1" width="1.7109375" style="4" customWidth="1"/>
    <col min="2" max="2" width="7.28515625" style="8" customWidth="1"/>
    <col min="3" max="3" width="6.140625" style="5" hidden="1" customWidth="1"/>
    <col min="4" max="4" width="17.140625" style="5" customWidth="1"/>
    <col min="5" max="5" width="11.5703125" style="5" customWidth="1"/>
    <col min="6" max="6" width="17.140625" style="5" customWidth="1"/>
    <col min="7" max="7" width="4.7109375" style="5" customWidth="1"/>
    <col min="8" max="8" width="17.140625" style="5" customWidth="1"/>
    <col min="9" max="9" width="16.5703125" style="5" customWidth="1"/>
    <col min="10" max="10" width="23.140625" style="5" customWidth="1"/>
    <col min="11" max="11" width="20.85546875" style="4" customWidth="1"/>
    <col min="12" max="12" width="20.85546875" style="5" customWidth="1"/>
    <col min="13" max="13" width="9.85546875" style="17" hidden="1" customWidth="1"/>
    <col min="14" max="14" width="20.85546875" style="6" customWidth="1"/>
    <col min="15" max="15" width="2.85546875" style="17" customWidth="1"/>
    <col min="16" max="16" width="8" style="6" customWidth="1"/>
    <col min="17" max="17" width="20.85546875" style="6" customWidth="1"/>
    <col min="18" max="18" width="6.5703125" style="5" hidden="1" customWidth="1"/>
    <col min="19" max="19" width="6.42578125" style="5" hidden="1" customWidth="1"/>
    <col min="20" max="21" width="6.85546875" style="5" hidden="1" customWidth="1"/>
    <col min="22" max="22" width="6.42578125" style="5" hidden="1" customWidth="1"/>
    <col min="23" max="24" width="6.85546875" style="5" hidden="1" customWidth="1"/>
    <col min="25" max="25" width="7.85546875" style="5" hidden="1" customWidth="1"/>
    <col min="26" max="26" width="6.42578125" style="5" hidden="1" customWidth="1"/>
    <col min="27" max="27" width="6.7109375" style="5" hidden="1" customWidth="1"/>
    <col min="28" max="28" width="6.28515625" style="5" hidden="1" customWidth="1"/>
    <col min="29" max="29" width="6.5703125" style="5" hidden="1" customWidth="1"/>
    <col min="30" max="30" width="8.85546875" style="5" hidden="1" customWidth="1"/>
    <col min="31" max="31" width="0" style="4" hidden="1" customWidth="1"/>
    <col min="32" max="32" width="9.140625" style="4"/>
    <col min="33" max="34" width="20.85546875" style="4" customWidth="1"/>
    <col min="35" max="35" width="9.140625" style="4" hidden="1" customWidth="1"/>
    <col min="36" max="38" width="20.85546875" style="4" customWidth="1"/>
    <col min="39" max="39" width="3.42578125" style="4" customWidth="1"/>
    <col min="40" max="52" width="9.140625" style="4" hidden="1" customWidth="1"/>
    <col min="53" max="53" width="8" style="4" customWidth="1"/>
    <col min="54" max="54" width="20.85546875" style="4" customWidth="1"/>
    <col min="55" max="55" width="9.140625" style="4"/>
    <col min="56" max="57" width="20.85546875" style="4" customWidth="1"/>
    <col min="58" max="58" width="9.140625" style="4" hidden="1" customWidth="1"/>
    <col min="59" max="61" width="20.85546875" style="4" customWidth="1"/>
    <col min="62" max="62" width="3.42578125" style="4" customWidth="1"/>
    <col min="63" max="75" width="9.140625" style="4" hidden="1" customWidth="1"/>
    <col min="76" max="76" width="8" style="4" customWidth="1"/>
    <col min="77" max="77" width="20.85546875" style="4" customWidth="1"/>
    <col min="78" max="16384" width="9.140625" style="4"/>
  </cols>
  <sheetData>
    <row r="1" spans="2:77" ht="15" x14ac:dyDescent="0.25">
      <c r="B1" s="78" t="s">
        <v>32</v>
      </c>
      <c r="C1" s="4"/>
      <c r="D1" s="4"/>
      <c r="E1" s="4"/>
      <c r="F1" s="4"/>
      <c r="R1" s="5" t="s">
        <v>262</v>
      </c>
    </row>
    <row r="2" spans="2:77" ht="30" customHeight="1" x14ac:dyDescent="0.25">
      <c r="B2" s="78"/>
      <c r="C2" s="4"/>
      <c r="D2" s="4"/>
      <c r="E2" s="4"/>
      <c r="F2" s="1343"/>
      <c r="G2" s="1343"/>
      <c r="H2" s="928" t="s">
        <v>281</v>
      </c>
      <c r="I2" s="928" t="s">
        <v>282</v>
      </c>
      <c r="J2" s="928" t="s">
        <v>296</v>
      </c>
      <c r="K2" s="1355" t="s">
        <v>284</v>
      </c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1355"/>
      <c r="Y2" s="1355"/>
      <c r="Z2" s="1355"/>
      <c r="AA2" s="1355"/>
      <c r="AB2" s="1355"/>
      <c r="AC2" s="1355"/>
      <c r="AD2" s="1355"/>
      <c r="AE2" s="1355"/>
      <c r="AF2" s="1355"/>
      <c r="AG2" s="1355"/>
      <c r="AH2" s="1355"/>
      <c r="BD2" s="1012" t="s">
        <v>320</v>
      </c>
      <c r="BE2" s="1015" t="s">
        <v>282</v>
      </c>
      <c r="BG2" s="1015" t="s">
        <v>323</v>
      </c>
      <c r="BH2" s="1016" t="s">
        <v>329</v>
      </c>
      <c r="BI2" s="1017" t="s">
        <v>284</v>
      </c>
    </row>
    <row r="3" spans="2:77" ht="21" customHeight="1" x14ac:dyDescent="0.25">
      <c r="B3" s="78"/>
      <c r="C3" s="4"/>
      <c r="D3" s="4"/>
      <c r="E3" s="4"/>
      <c r="F3" s="1344" t="s">
        <v>293</v>
      </c>
      <c r="G3" s="1344"/>
      <c r="H3" s="770">
        <f>N50</f>
        <v>0</v>
      </c>
      <c r="I3" s="770">
        <f>AJ50</f>
        <v>0</v>
      </c>
      <c r="J3" s="771">
        <f>H3-I3</f>
        <v>0</v>
      </c>
      <c r="K3" s="1354" t="str">
        <f>IF(J3&gt;=0,"OK","nelze navýšit dotaci subjektu")</f>
        <v>OK</v>
      </c>
      <c r="L3" s="1354"/>
      <c r="M3" s="1354"/>
      <c r="N3" s="1354"/>
      <c r="O3" s="1354"/>
      <c r="P3" s="1354"/>
      <c r="Q3" s="1354"/>
      <c r="R3" s="1354"/>
      <c r="S3" s="1354"/>
      <c r="T3" s="1354"/>
      <c r="U3" s="1354"/>
      <c r="V3" s="1354"/>
      <c r="W3" s="1354"/>
      <c r="X3" s="1354"/>
      <c r="Y3" s="1354"/>
      <c r="Z3" s="1354"/>
      <c r="AA3" s="1354"/>
      <c r="AB3" s="1354"/>
      <c r="AC3" s="1354"/>
      <c r="AD3" s="1354"/>
      <c r="AE3" s="1354"/>
      <c r="AF3" s="1354"/>
      <c r="AG3" s="1354"/>
      <c r="AH3" s="1354"/>
      <c r="BD3" s="1013" t="s">
        <v>293</v>
      </c>
      <c r="BE3" s="1018">
        <f>BG50</f>
        <v>0</v>
      </c>
      <c r="BG3" s="1018">
        <f>BE3-I3</f>
        <v>0</v>
      </c>
      <c r="BH3" s="1022">
        <f>H3-BE3</f>
        <v>0</v>
      </c>
      <c r="BI3" s="1019" t="str">
        <f>IF(BH3&gt;=0,"OK","nelze navýšit dotaci subjektu")</f>
        <v>OK</v>
      </c>
    </row>
    <row r="4" spans="2:77" ht="21" customHeight="1" x14ac:dyDescent="0.25">
      <c r="B4" s="78"/>
      <c r="C4" s="4"/>
      <c r="D4" s="4"/>
      <c r="E4" s="4"/>
      <c r="F4" s="1168" t="s">
        <v>287</v>
      </c>
      <c r="G4" s="1168"/>
      <c r="H4" s="910">
        <f>SUMIFS(N17:N49,$C17:$C49,"1.1")</f>
        <v>0</v>
      </c>
      <c r="I4" s="910">
        <f>SUMIFS(AJ17:AJ49,$C17:$C49,"1.1")</f>
        <v>0</v>
      </c>
      <c r="J4" s="911">
        <f t="shared" ref="J4:J7" si="0">H4-I4</f>
        <v>0</v>
      </c>
      <c r="K4" s="1166" t="str">
        <f>IF(Souhrn!G7&lt;0,CONCATENATE("je překročena celková částka SC za všechny subjekty (navýšeno u: ",IF(Souhrn!H7&lt;&gt;0,"MŠ - ",""),IF(Souhrn!I7&lt;&gt;0,"ZŠ - ",""),IF(Souhrn!J7&lt;&gt;0,"ŠD - ",""),IF(Souhrn!K7&lt;&gt;0,"ŠK - ",""),IF(Souhrn!L7&lt;&gt;0,"SVČ - ",""),IF(Souhrn!M7&lt;&gt;0,"ZUŠ - ",""),")"),"OK")</f>
        <v>OK</v>
      </c>
      <c r="L4" s="1166"/>
      <c r="M4" s="1166"/>
      <c r="N4" s="1166"/>
      <c r="O4" s="1166"/>
      <c r="P4" s="1166"/>
      <c r="Q4" s="1166"/>
      <c r="R4" s="1166"/>
      <c r="S4" s="1166"/>
      <c r="T4" s="1166"/>
      <c r="U4" s="1166"/>
      <c r="V4" s="1166"/>
      <c r="W4" s="1166"/>
      <c r="X4" s="1166"/>
      <c r="Y4" s="1166"/>
      <c r="Z4" s="1166"/>
      <c r="AA4" s="1166"/>
      <c r="AB4" s="1166"/>
      <c r="AC4" s="1166"/>
      <c r="AD4" s="1166"/>
      <c r="AE4" s="1166"/>
      <c r="AF4" s="1166"/>
      <c r="AG4" s="1166"/>
      <c r="AH4" s="1166"/>
      <c r="AI4" s="915"/>
      <c r="AJ4" s="915"/>
      <c r="BD4" s="969" t="s">
        <v>287</v>
      </c>
      <c r="BE4" s="910">
        <f>SUMIFS(BG17:BG49,$C17:$C49,"1.1")</f>
        <v>0</v>
      </c>
      <c r="BF4" s="915"/>
      <c r="BG4" s="910">
        <f t="shared" ref="BG4:BG7" si="1">BE4-I4</f>
        <v>0</v>
      </c>
      <c r="BH4" s="911">
        <f t="shared" ref="BH4:BH7" si="2">H4-BE4</f>
        <v>0</v>
      </c>
      <c r="BI4" s="1009" t="str">
        <f>IF(Souhrn!U7&lt;0,CONCATENATE("je překročena celková částka SC za všechny subjekty (navýšeno u: ",IF(Souhrn!V7&lt;&gt;0,"MŠ - ",""),IF(Souhrn!W7&lt;&gt;0,"ZŠ - ",""),IF(Souhrn!X7&lt;&gt;0,"ŠD - ",""),IF(Souhrn!Y7&lt;&gt;0,"ŠK - ",""),IF(Souhrn!Z7&lt;&gt;0,"SVČ - ",""),IF(Souhrn!AA7&lt;&gt;0,"ZUŠ - ",""),")"),"OK")</f>
        <v>OK</v>
      </c>
    </row>
    <row r="5" spans="2:77" ht="21" customHeight="1" x14ac:dyDescent="0.25">
      <c r="B5" s="78"/>
      <c r="C5" s="4"/>
      <c r="D5" s="4"/>
      <c r="E5" s="4"/>
      <c r="F5" s="1344" t="s">
        <v>288</v>
      </c>
      <c r="G5" s="1344"/>
      <c r="H5" s="770">
        <f>SUMIFS(N17:N49,$C17:$C49,"1.2")</f>
        <v>0</v>
      </c>
      <c r="I5" s="770">
        <f>SUMIFS(AJ17:AJ49,$C17:$C49,"1.2")</f>
        <v>0</v>
      </c>
      <c r="J5" s="771">
        <f t="shared" si="0"/>
        <v>0</v>
      </c>
      <c r="K5" s="1354" t="str">
        <f>IF(Souhrn!G8&lt;0,CONCATENATE("je překročena celková částka SC za všechny subjekty (navýšeno u: ",IF(Souhrn!H8&lt;&gt;0,"MŠ - ",""),IF(Souhrn!I8&lt;&gt;0,"ZŠ - ",""),IF(Souhrn!J8&lt;&gt;0,"ŠD - ",""),IF(Souhrn!K8&lt;&gt;0,"ŠK - ",""),IF(Souhrn!L8&lt;&gt;0,"SVČ - ",""),IF(Souhrn!M8&lt;&gt;0,"ZUŠ - ",""),")"),"OK")</f>
        <v>OK</v>
      </c>
      <c r="L5" s="1354"/>
      <c r="M5" s="1354"/>
      <c r="N5" s="1354"/>
      <c r="O5" s="1354"/>
      <c r="P5" s="1354"/>
      <c r="Q5" s="1354"/>
      <c r="R5" s="1354"/>
      <c r="S5" s="1354"/>
      <c r="T5" s="1354"/>
      <c r="U5" s="1354"/>
      <c r="V5" s="1354"/>
      <c r="W5" s="1354"/>
      <c r="X5" s="1354"/>
      <c r="Y5" s="1354"/>
      <c r="Z5" s="1354"/>
      <c r="AA5" s="1354"/>
      <c r="AB5" s="1354"/>
      <c r="AC5" s="1354"/>
      <c r="AD5" s="1354"/>
      <c r="AE5" s="1354"/>
      <c r="AF5" s="1354"/>
      <c r="AG5" s="1354"/>
      <c r="AH5" s="1354"/>
      <c r="BD5" s="1013" t="s">
        <v>288</v>
      </c>
      <c r="BE5" s="1018">
        <f>SUMIFS(BG17:BG49,$C17:$C49,"1.2")</f>
        <v>0</v>
      </c>
      <c r="BG5" s="1018">
        <f t="shared" si="1"/>
        <v>0</v>
      </c>
      <c r="BH5" s="1022">
        <f t="shared" si="2"/>
        <v>0</v>
      </c>
      <c r="BI5" s="1019" t="str">
        <f>IF(Souhrn!U8&lt;0,CONCATENATE("je překročena celková částka SC za všechny subjekty (navýšeno u: ",IF(Souhrn!V8&lt;&gt;0,"MŠ - ",""),IF(Souhrn!W8&lt;&gt;0,"ZŠ - ",""),IF(Souhrn!X8&lt;&gt;0,"ŠD - ",""),IF(Souhrn!Y8&lt;&gt;0,"ŠK - ",""),IF(Souhrn!Z8&lt;&gt;0,"SVČ - ",""),IF(Souhrn!AA8&lt;&gt;0,"ZUŠ - ",""),")"),"OK")</f>
        <v>OK</v>
      </c>
    </row>
    <row r="6" spans="2:77" ht="21" customHeight="1" x14ac:dyDescent="0.25">
      <c r="B6" s="78"/>
      <c r="C6" s="4"/>
      <c r="D6" s="4"/>
      <c r="E6" s="4"/>
      <c r="F6" s="1356" t="s">
        <v>289</v>
      </c>
      <c r="G6" s="1356"/>
      <c r="H6" s="920">
        <f>SUMIFS(N17:N49,$C17:$C49,"1.5")</f>
        <v>0</v>
      </c>
      <c r="I6" s="920">
        <f>SUMIFS(AJ17:AJ49,$C17:$C49,"1.5")</f>
        <v>0</v>
      </c>
      <c r="J6" s="921">
        <f t="shared" si="0"/>
        <v>0</v>
      </c>
      <c r="K6" s="1357" t="str">
        <f>IF(Souhrn!G9&lt;0,CONCATENATE("je překročena celková částka SC za všechny subjekty (navýšeno u: ",IF(Souhrn!H9&lt;&gt;0,"MŠ - ",""),IF(Souhrn!I9&lt;&gt;0,"ZŠ - ",""),IF(Souhrn!J9&lt;&gt;0,"ŠD - ",""),IF(Souhrn!K9&lt;&gt;0,"ŠK - ",""),IF(Souhrn!L9&lt;&gt;0,"SVČ - ",""),IF(Souhrn!M9&lt;&gt;0,"ZUŠ - ",""),")"),"OK")</f>
        <v>OK</v>
      </c>
      <c r="L6" s="1357"/>
      <c r="M6" s="1357"/>
      <c r="N6" s="1357"/>
      <c r="O6" s="1357"/>
      <c r="P6" s="1357"/>
      <c r="Q6" s="1357"/>
      <c r="R6" s="1357"/>
      <c r="S6" s="1357"/>
      <c r="T6" s="1357"/>
      <c r="U6" s="1357"/>
      <c r="V6" s="1357"/>
      <c r="W6" s="1357"/>
      <c r="X6" s="1357"/>
      <c r="Y6" s="1357"/>
      <c r="Z6" s="1357"/>
      <c r="AA6" s="1357"/>
      <c r="AB6" s="1357"/>
      <c r="AC6" s="1357"/>
      <c r="AD6" s="1357"/>
      <c r="AE6" s="1357"/>
      <c r="AF6" s="1357"/>
      <c r="AG6" s="1357"/>
      <c r="AH6" s="1357"/>
      <c r="BD6" s="1014" t="s">
        <v>289</v>
      </c>
      <c r="BE6" s="1018">
        <f>SUMIFS(BG17:BG49,$C17:$C49,"1.5")</f>
        <v>0</v>
      </c>
      <c r="BG6" s="1018">
        <f t="shared" si="1"/>
        <v>0</v>
      </c>
      <c r="BH6" s="1023">
        <f t="shared" si="2"/>
        <v>0</v>
      </c>
      <c r="BI6" s="1020" t="str">
        <f>IF(Souhrn!U9&lt;0,CONCATENATE("je překročena celková částka SC za všechny subjekty (navýšeno u: ",IF(Souhrn!V9&lt;&gt;0,"MŠ - ",""),IF(Souhrn!W9&lt;&gt;0,"ZŠ - ",""),IF(Souhrn!X9&lt;&gt;0,"ŠD - ",""),IF(Souhrn!Y9&lt;&gt;0,"ŠK - ",""),IF(Souhrn!Z9&lt;&gt;0,"SVČ - ",""),IF(Souhrn!AA9&lt;&gt;0,"ZUŠ - ",""),")"),"OK")</f>
        <v>OK</v>
      </c>
    </row>
    <row r="7" spans="2:77" ht="21" customHeight="1" x14ac:dyDescent="0.25">
      <c r="B7" s="78"/>
      <c r="C7" s="4"/>
      <c r="D7" s="4"/>
      <c r="E7" s="4"/>
      <c r="F7" s="1344" t="s">
        <v>290</v>
      </c>
      <c r="G7" s="1344"/>
      <c r="H7" s="770">
        <f>SUMIFS(N17:N49,$C17:$C49,"3.1")</f>
        <v>0</v>
      </c>
      <c r="I7" s="770">
        <f>SUMIFS(AJ17:AJ49,$C17:$C49,"3.1")</f>
        <v>0</v>
      </c>
      <c r="J7" s="771">
        <f t="shared" si="0"/>
        <v>0</v>
      </c>
      <c r="K7" s="1354" t="str">
        <f>IF(Souhrn!G10&lt;0,CONCATENATE("je překročena celková částka SC za všechny subjekty (navýšeno u: ",IF(Souhrn!H10&lt;&gt;0,"MŠ - ",""),IF(Souhrn!I10&lt;&gt;0,"ZŠ - ",""),IF(Souhrn!J10&lt;&gt;0,"ŠD - ",""),IF(Souhrn!K10&lt;&gt;0,"ŠK - ",""),IF(Souhrn!L10&lt;&gt;0,"SVČ - ",""),IF(Souhrn!M10&lt;&gt;0,"ZUŠ - ",""),")"),"OK")</f>
        <v>OK</v>
      </c>
      <c r="L7" s="1354"/>
      <c r="M7" s="1354"/>
      <c r="N7" s="1354"/>
      <c r="O7" s="1354"/>
      <c r="P7" s="1354"/>
      <c r="Q7" s="1354"/>
      <c r="R7" s="1354"/>
      <c r="S7" s="1354"/>
      <c r="T7" s="1354"/>
      <c r="U7" s="1354"/>
      <c r="V7" s="1354"/>
      <c r="W7" s="1354"/>
      <c r="X7" s="1354"/>
      <c r="Y7" s="1354"/>
      <c r="Z7" s="1354"/>
      <c r="AA7" s="1354"/>
      <c r="AB7" s="1354"/>
      <c r="AC7" s="1354"/>
      <c r="AD7" s="1354"/>
      <c r="AE7" s="1354"/>
      <c r="AF7" s="1354"/>
      <c r="AG7" s="1354"/>
      <c r="AH7" s="1354"/>
      <c r="BD7" s="1013" t="s">
        <v>290</v>
      </c>
      <c r="BE7" s="1018">
        <f>SUMIFS(BG17:BG49,$C17:$C49,"3.1")</f>
        <v>0</v>
      </c>
      <c r="BG7" s="1018">
        <f t="shared" si="1"/>
        <v>0</v>
      </c>
      <c r="BH7" s="1022">
        <f t="shared" si="2"/>
        <v>0</v>
      </c>
      <c r="BI7" s="1021" t="str">
        <f>IF(Souhrn!U10&lt;0,CONCATENATE("je překročena celková částka SC za všechny subjekty (navýšeno u: ",IF(Souhrn!V10&lt;&gt;0,"MŠ - ",""),IF(Souhrn!W10&lt;&gt;0,"ZŠ - ",""),IF(Souhrn!X10&lt;&gt;0,"ŠD - ",""),IF(Souhrn!Y10&lt;&gt;0,"ŠK - ",""),IF(Souhrn!Z10&lt;&gt;0,"SVČ - ",""),IF(Souhrn!AA10&lt;&gt;0,"ZUŠ - ",""),")"),"OK")</f>
        <v>OK</v>
      </c>
    </row>
    <row r="8" spans="2:77" ht="24" customHeight="1" x14ac:dyDescent="0.25">
      <c r="B8" s="78"/>
      <c r="C8" s="4"/>
      <c r="D8" s="4"/>
      <c r="E8" s="4"/>
      <c r="F8" s="4"/>
    </row>
    <row r="9" spans="2:77" ht="24" customHeight="1" x14ac:dyDescent="0.25">
      <c r="B9" s="78"/>
      <c r="C9" s="4"/>
      <c r="D9" s="4"/>
      <c r="E9" s="4"/>
      <c r="F9" s="4"/>
      <c r="AG9" s="1381" t="s">
        <v>319</v>
      </c>
      <c r="AH9" s="1381"/>
      <c r="AI9" s="1381"/>
      <c r="AJ9" s="1381"/>
      <c r="AK9" s="1381"/>
      <c r="AL9" s="1381"/>
      <c r="AM9" s="1381"/>
      <c r="AN9" s="1381"/>
      <c r="AO9" s="1381"/>
      <c r="AP9" s="1381"/>
      <c r="AQ9" s="1381"/>
      <c r="AR9" s="1381"/>
      <c r="AS9" s="1381"/>
      <c r="AT9" s="1381"/>
      <c r="AU9" s="1381"/>
      <c r="AV9" s="1381"/>
      <c r="AW9" s="1381"/>
      <c r="AX9" s="1381"/>
      <c r="AY9" s="1381"/>
      <c r="AZ9" s="1381"/>
      <c r="BA9" s="1381"/>
      <c r="BB9" s="1381"/>
      <c r="BD9" s="1381" t="s">
        <v>320</v>
      </c>
      <c r="BE9" s="1381"/>
      <c r="BF9" s="1381"/>
      <c r="BG9" s="1381"/>
      <c r="BH9" s="1381"/>
      <c r="BI9" s="1381"/>
      <c r="BJ9" s="1381"/>
      <c r="BK9" s="1381"/>
      <c r="BL9" s="1381"/>
      <c r="BM9" s="1381"/>
      <c r="BN9" s="1381"/>
      <c r="BO9" s="1381"/>
      <c r="BP9" s="1381"/>
      <c r="BQ9" s="1381"/>
      <c r="BR9" s="1381"/>
      <c r="BS9" s="1381"/>
      <c r="BT9" s="1381"/>
      <c r="BU9" s="1381"/>
      <c r="BV9" s="1381"/>
      <c r="BW9" s="1381"/>
      <c r="BX9" s="1381"/>
      <c r="BY9" s="1381"/>
    </row>
    <row r="10" spans="2:77" ht="24" customHeight="1" thickBot="1" x14ac:dyDescent="0.3">
      <c r="B10" s="78"/>
      <c r="C10" s="4"/>
      <c r="D10" s="4"/>
      <c r="E10" s="4"/>
      <c r="F10" s="4"/>
    </row>
    <row r="11" spans="2:77" ht="9.75" customHeight="1" x14ac:dyDescent="0.25">
      <c r="B11" s="20"/>
      <c r="C11" s="143"/>
      <c r="D11" s="143"/>
      <c r="E11" s="143"/>
      <c r="F11" s="143"/>
      <c r="G11" s="143"/>
      <c r="H11" s="1345" t="s">
        <v>33</v>
      </c>
      <c r="I11" s="1346"/>
      <c r="J11" s="1347"/>
      <c r="K11" s="1361" t="s">
        <v>21</v>
      </c>
      <c r="L11" s="1358" t="s">
        <v>317</v>
      </c>
      <c r="M11" s="564">
        <v>100000</v>
      </c>
      <c r="N11" s="1326" t="s">
        <v>22</v>
      </c>
      <c r="P11" s="1271" t="s">
        <v>266</v>
      </c>
      <c r="Q11" s="1272"/>
      <c r="R11" s="1341" t="s">
        <v>11</v>
      </c>
      <c r="S11" s="1329" t="s">
        <v>0</v>
      </c>
      <c r="T11" s="1329" t="s">
        <v>1</v>
      </c>
      <c r="U11" s="1329" t="s">
        <v>97</v>
      </c>
      <c r="V11" s="1329" t="s">
        <v>98</v>
      </c>
      <c r="W11" s="1329" t="s">
        <v>99</v>
      </c>
      <c r="X11" s="1329" t="s">
        <v>100</v>
      </c>
      <c r="Y11" s="1339" t="s">
        <v>4</v>
      </c>
      <c r="Z11" s="1329" t="s">
        <v>5</v>
      </c>
      <c r="AA11" s="1329" t="s">
        <v>6</v>
      </c>
      <c r="AB11" s="1329" t="s">
        <v>7</v>
      </c>
      <c r="AC11" s="1331" t="s">
        <v>8</v>
      </c>
      <c r="AD11" s="1333" t="s">
        <v>3</v>
      </c>
      <c r="AG11" s="1361" t="s">
        <v>21</v>
      </c>
      <c r="AH11" s="1358" t="s">
        <v>318</v>
      </c>
      <c r="AI11" s="787">
        <v>100000</v>
      </c>
      <c r="AJ11" s="1326" t="s">
        <v>22</v>
      </c>
      <c r="AK11" s="1326" t="s">
        <v>279</v>
      </c>
      <c r="AL11" s="1326" t="s">
        <v>280</v>
      </c>
      <c r="AM11" s="17"/>
      <c r="AN11" s="1341" t="s">
        <v>11</v>
      </c>
      <c r="AO11" s="1329" t="s">
        <v>0</v>
      </c>
      <c r="AP11" s="1329" t="s">
        <v>1</v>
      </c>
      <c r="AQ11" s="1329" t="s">
        <v>97</v>
      </c>
      <c r="AR11" s="1329" t="s">
        <v>98</v>
      </c>
      <c r="AS11" s="1329" t="s">
        <v>99</v>
      </c>
      <c r="AT11" s="1329" t="s">
        <v>100</v>
      </c>
      <c r="AU11" s="1339" t="s">
        <v>4</v>
      </c>
      <c r="AV11" s="1329" t="s">
        <v>5</v>
      </c>
      <c r="AW11" s="1329" t="s">
        <v>6</v>
      </c>
      <c r="AX11" s="1329" t="s">
        <v>7</v>
      </c>
      <c r="AY11" s="1331" t="s">
        <v>8</v>
      </c>
      <c r="AZ11" s="1333" t="s">
        <v>3</v>
      </c>
      <c r="BA11" s="1271" t="s">
        <v>266</v>
      </c>
      <c r="BB11" s="1272"/>
      <c r="BD11" s="1361" t="s">
        <v>21</v>
      </c>
      <c r="BE11" s="1358" t="s">
        <v>318</v>
      </c>
      <c r="BF11" s="787">
        <v>100000</v>
      </c>
      <c r="BG11" s="1326" t="s">
        <v>22</v>
      </c>
      <c r="BH11" s="1326" t="s">
        <v>279</v>
      </c>
      <c r="BI11" s="1326" t="s">
        <v>321</v>
      </c>
      <c r="BJ11" s="17"/>
      <c r="BK11" s="1341" t="s">
        <v>11</v>
      </c>
      <c r="BL11" s="1329" t="s">
        <v>0</v>
      </c>
      <c r="BM11" s="1329" t="s">
        <v>1</v>
      </c>
      <c r="BN11" s="1329" t="s">
        <v>97</v>
      </c>
      <c r="BO11" s="1329" t="s">
        <v>98</v>
      </c>
      <c r="BP11" s="1329" t="s">
        <v>99</v>
      </c>
      <c r="BQ11" s="1329" t="s">
        <v>100</v>
      </c>
      <c r="BR11" s="1339" t="s">
        <v>4</v>
      </c>
      <c r="BS11" s="1329" t="s">
        <v>5</v>
      </c>
      <c r="BT11" s="1329" t="s">
        <v>6</v>
      </c>
      <c r="BU11" s="1329" t="s">
        <v>7</v>
      </c>
      <c r="BV11" s="1331" t="s">
        <v>8</v>
      </c>
      <c r="BW11" s="1333" t="s">
        <v>3</v>
      </c>
      <c r="BX11" s="1271" t="s">
        <v>266</v>
      </c>
      <c r="BY11" s="1272"/>
    </row>
    <row r="12" spans="2:77" ht="25.5" customHeight="1" x14ac:dyDescent="0.25">
      <c r="B12" s="1364" t="s">
        <v>45</v>
      </c>
      <c r="C12" s="1365"/>
      <c r="D12" s="1365"/>
      <c r="E12" s="1365"/>
      <c r="F12" s="1365"/>
      <c r="G12" s="1366"/>
      <c r="H12" s="1348"/>
      <c r="I12" s="1349"/>
      <c r="J12" s="1350"/>
      <c r="K12" s="1362"/>
      <c r="L12" s="1359"/>
      <c r="M12" s="564">
        <v>1800</v>
      </c>
      <c r="N12" s="1327"/>
      <c r="P12" s="1273"/>
      <c r="Q12" s="1274"/>
      <c r="R12" s="1342"/>
      <c r="S12" s="1330"/>
      <c r="T12" s="1330"/>
      <c r="U12" s="1330"/>
      <c r="V12" s="1330"/>
      <c r="W12" s="1330"/>
      <c r="X12" s="1330"/>
      <c r="Y12" s="1340"/>
      <c r="Z12" s="1330"/>
      <c r="AA12" s="1330"/>
      <c r="AB12" s="1330"/>
      <c r="AC12" s="1332"/>
      <c r="AD12" s="1334"/>
      <c r="AG12" s="1362"/>
      <c r="AH12" s="1359"/>
      <c r="AI12" s="564">
        <v>1800</v>
      </c>
      <c r="AJ12" s="1327"/>
      <c r="AK12" s="1327"/>
      <c r="AL12" s="1327"/>
      <c r="AM12" s="17"/>
      <c r="AN12" s="1342"/>
      <c r="AO12" s="1330"/>
      <c r="AP12" s="1330"/>
      <c r="AQ12" s="1330"/>
      <c r="AR12" s="1330"/>
      <c r="AS12" s="1330"/>
      <c r="AT12" s="1330"/>
      <c r="AU12" s="1340"/>
      <c r="AV12" s="1330"/>
      <c r="AW12" s="1330"/>
      <c r="AX12" s="1330"/>
      <c r="AY12" s="1332"/>
      <c r="AZ12" s="1334"/>
      <c r="BA12" s="1273"/>
      <c r="BB12" s="1274"/>
      <c r="BD12" s="1362"/>
      <c r="BE12" s="1359"/>
      <c r="BF12" s="564">
        <v>1800</v>
      </c>
      <c r="BG12" s="1327"/>
      <c r="BH12" s="1327"/>
      <c r="BI12" s="1327"/>
      <c r="BJ12" s="17"/>
      <c r="BK12" s="1342"/>
      <c r="BL12" s="1330"/>
      <c r="BM12" s="1330"/>
      <c r="BN12" s="1330"/>
      <c r="BO12" s="1330"/>
      <c r="BP12" s="1330"/>
      <c r="BQ12" s="1330"/>
      <c r="BR12" s="1340"/>
      <c r="BS12" s="1330"/>
      <c r="BT12" s="1330"/>
      <c r="BU12" s="1330"/>
      <c r="BV12" s="1332"/>
      <c r="BW12" s="1334"/>
      <c r="BX12" s="1273"/>
      <c r="BY12" s="1274"/>
    </row>
    <row r="13" spans="2:77" s="5" customFormat="1" ht="41.25" customHeight="1" thickBot="1" x14ac:dyDescent="0.35">
      <c r="B13" s="259"/>
      <c r="C13" s="260"/>
      <c r="D13" s="426" t="s">
        <v>316</v>
      </c>
      <c r="E13" s="426" t="s">
        <v>27</v>
      </c>
      <c r="F13" s="896" t="s">
        <v>16</v>
      </c>
      <c r="G13" s="262"/>
      <c r="H13" s="1348"/>
      <c r="I13" s="1349"/>
      <c r="J13" s="1350"/>
      <c r="K13" s="1362"/>
      <c r="L13" s="1359"/>
      <c r="M13" s="565">
        <f>IF(SUM($Y$17:$Y$49)&lt;&gt;0,1,0)</f>
        <v>0</v>
      </c>
      <c r="N13" s="1327"/>
      <c r="O13" s="17"/>
      <c r="P13" s="1275"/>
      <c r="Q13" s="1276"/>
      <c r="R13" s="1342"/>
      <c r="S13" s="1330"/>
      <c r="T13" s="1330"/>
      <c r="U13" s="1330"/>
      <c r="V13" s="1330"/>
      <c r="W13" s="1330"/>
      <c r="X13" s="1330"/>
      <c r="Y13" s="1340"/>
      <c r="Z13" s="1330"/>
      <c r="AA13" s="1330"/>
      <c r="AB13" s="1330"/>
      <c r="AC13" s="1332"/>
      <c r="AD13" s="1334"/>
      <c r="AG13" s="1362"/>
      <c r="AH13" s="1359"/>
      <c r="AI13" s="566">
        <f>IF(SUM(AU17:AU49)&lt;&gt;0,1,0)</f>
        <v>0</v>
      </c>
      <c r="AJ13" s="1327"/>
      <c r="AK13" s="1327"/>
      <c r="AL13" s="1327"/>
      <c r="AM13" s="17"/>
      <c r="AN13" s="1342"/>
      <c r="AO13" s="1330"/>
      <c r="AP13" s="1330"/>
      <c r="AQ13" s="1330"/>
      <c r="AR13" s="1330"/>
      <c r="AS13" s="1330"/>
      <c r="AT13" s="1330"/>
      <c r="AU13" s="1340"/>
      <c r="AV13" s="1330"/>
      <c r="AW13" s="1330"/>
      <c r="AX13" s="1330"/>
      <c r="AY13" s="1332"/>
      <c r="AZ13" s="1334"/>
      <c r="BA13" s="1275"/>
      <c r="BB13" s="1276"/>
      <c r="BD13" s="1362"/>
      <c r="BE13" s="1359"/>
      <c r="BF13" s="566">
        <f>IF(SUM(BR17:BR49)&lt;&gt;0,1,0)</f>
        <v>0</v>
      </c>
      <c r="BG13" s="1327"/>
      <c r="BH13" s="1327"/>
      <c r="BI13" s="1327"/>
      <c r="BJ13" s="17"/>
      <c r="BK13" s="1342"/>
      <c r="BL13" s="1330"/>
      <c r="BM13" s="1330"/>
      <c r="BN13" s="1330"/>
      <c r="BO13" s="1330"/>
      <c r="BP13" s="1330"/>
      <c r="BQ13" s="1330"/>
      <c r="BR13" s="1340"/>
      <c r="BS13" s="1330"/>
      <c r="BT13" s="1330"/>
      <c r="BU13" s="1330"/>
      <c r="BV13" s="1332"/>
      <c r="BW13" s="1334"/>
      <c r="BX13" s="1275"/>
      <c r="BY13" s="1276"/>
    </row>
    <row r="14" spans="2:77" s="7" customFormat="1" ht="28.5" customHeight="1" x14ac:dyDescent="0.3">
      <c r="B14" s="259"/>
      <c r="C14" s="260"/>
      <c r="D14" s="882">
        <v>0</v>
      </c>
      <c r="E14" s="883" t="s">
        <v>28</v>
      </c>
      <c r="F14" s="897">
        <f>IF(M15&gt;5000000,5000000,M15)</f>
        <v>0</v>
      </c>
      <c r="G14" s="263"/>
      <c r="H14" s="1348"/>
      <c r="I14" s="1349"/>
      <c r="J14" s="1350"/>
      <c r="K14" s="1362"/>
      <c r="L14" s="1359"/>
      <c r="M14" s="566">
        <f>IF((D14=0),IF(N50&gt;0,1,0),0)</f>
        <v>0</v>
      </c>
      <c r="N14" s="1327"/>
      <c r="O14" s="17"/>
      <c r="P14" s="651" t="s">
        <v>267</v>
      </c>
      <c r="Q14" s="651" t="s">
        <v>268</v>
      </c>
      <c r="R14" s="1342"/>
      <c r="S14" s="1330"/>
      <c r="T14" s="1330"/>
      <c r="U14" s="1330"/>
      <c r="V14" s="1330"/>
      <c r="W14" s="1330"/>
      <c r="X14" s="1330"/>
      <c r="Y14" s="1340"/>
      <c r="Z14" s="1330"/>
      <c r="AA14" s="1330"/>
      <c r="AB14" s="1330"/>
      <c r="AC14" s="1332"/>
      <c r="AD14" s="1334"/>
      <c r="AG14" s="1362"/>
      <c r="AH14" s="1359"/>
      <c r="AI14" s="566">
        <f>IF((D14=0),IF(AJ50&gt;0,1,0),0)</f>
        <v>0</v>
      </c>
      <c r="AJ14" s="1327"/>
      <c r="AK14" s="1327"/>
      <c r="AL14" s="1327"/>
      <c r="AM14" s="17"/>
      <c r="AN14" s="1342"/>
      <c r="AO14" s="1330"/>
      <c r="AP14" s="1330"/>
      <c r="AQ14" s="1330"/>
      <c r="AR14" s="1330"/>
      <c r="AS14" s="1330"/>
      <c r="AT14" s="1330"/>
      <c r="AU14" s="1340"/>
      <c r="AV14" s="1330"/>
      <c r="AW14" s="1330"/>
      <c r="AX14" s="1330"/>
      <c r="AY14" s="1332"/>
      <c r="AZ14" s="1334"/>
      <c r="BA14" s="651" t="s">
        <v>267</v>
      </c>
      <c r="BB14" s="651" t="s">
        <v>268</v>
      </c>
      <c r="BD14" s="1362"/>
      <c r="BE14" s="1359"/>
      <c r="BF14" s="566">
        <f>IF(($D$14=0),IF(BG50&gt;0,1,0),0)</f>
        <v>0</v>
      </c>
      <c r="BG14" s="1327"/>
      <c r="BH14" s="1327"/>
      <c r="BI14" s="1327"/>
      <c r="BJ14" s="17"/>
      <c r="BK14" s="1342"/>
      <c r="BL14" s="1330"/>
      <c r="BM14" s="1330"/>
      <c r="BN14" s="1330"/>
      <c r="BO14" s="1330"/>
      <c r="BP14" s="1330"/>
      <c r="BQ14" s="1330"/>
      <c r="BR14" s="1340"/>
      <c r="BS14" s="1330"/>
      <c r="BT14" s="1330"/>
      <c r="BU14" s="1330"/>
      <c r="BV14" s="1332"/>
      <c r="BW14" s="1334"/>
      <c r="BX14" s="651" t="s">
        <v>267</v>
      </c>
      <c r="BY14" s="651" t="s">
        <v>268</v>
      </c>
    </row>
    <row r="15" spans="2:77" s="1" customFormat="1" ht="18" customHeight="1" thickBot="1" x14ac:dyDescent="0.3">
      <c r="B15" s="259"/>
      <c r="C15" s="261"/>
      <c r="D15" s="261"/>
      <c r="E15" s="261"/>
      <c r="F15" s="261"/>
      <c r="G15" s="263"/>
      <c r="H15" s="1351"/>
      <c r="I15" s="1352"/>
      <c r="J15" s="1353"/>
      <c r="K15" s="1363"/>
      <c r="L15" s="1360"/>
      <c r="M15" s="563">
        <f>IF(D14&gt;0,M11+D14*M12,0)</f>
        <v>0</v>
      </c>
      <c r="N15" s="1328"/>
      <c r="O15" s="18"/>
      <c r="P15" s="652"/>
      <c r="Q15" s="652"/>
      <c r="R15" s="1335" t="s">
        <v>10</v>
      </c>
      <c r="S15" s="1336"/>
      <c r="T15" s="1336"/>
      <c r="U15" s="1336"/>
      <c r="V15" s="1336"/>
      <c r="W15" s="1336"/>
      <c r="X15" s="1337"/>
      <c r="Y15" s="1338" t="s">
        <v>9</v>
      </c>
      <c r="Z15" s="1336"/>
      <c r="AA15" s="1336"/>
      <c r="AB15" s="1336"/>
      <c r="AC15" s="1337"/>
      <c r="AD15" s="264" t="s">
        <v>2</v>
      </c>
      <c r="AG15" s="1363"/>
      <c r="AH15" s="1360"/>
      <c r="AI15" s="566">
        <f>IF(D14&gt;0,AI11+D14*AI12,0)</f>
        <v>0</v>
      </c>
      <c r="AJ15" s="1328"/>
      <c r="AK15" s="1327"/>
      <c r="AL15" s="1327"/>
      <c r="AM15" s="18"/>
      <c r="AN15" s="1335" t="s">
        <v>10</v>
      </c>
      <c r="AO15" s="1336"/>
      <c r="AP15" s="1336"/>
      <c r="AQ15" s="1336"/>
      <c r="AR15" s="1336"/>
      <c r="AS15" s="1336"/>
      <c r="AT15" s="1337"/>
      <c r="AU15" s="1338" t="s">
        <v>9</v>
      </c>
      <c r="AV15" s="1336"/>
      <c r="AW15" s="1336"/>
      <c r="AX15" s="1336"/>
      <c r="AY15" s="1337"/>
      <c r="AZ15" s="264" t="s">
        <v>2</v>
      </c>
      <c r="BA15" s="652"/>
      <c r="BB15" s="652"/>
      <c r="BD15" s="1363"/>
      <c r="BE15" s="1360"/>
      <c r="BF15" s="566">
        <f>IF($D$14&gt;0,BF11+$D$14*BF12,0)</f>
        <v>0</v>
      </c>
      <c r="BG15" s="1328"/>
      <c r="BH15" s="1327"/>
      <c r="BI15" s="1327"/>
      <c r="BJ15" s="18"/>
      <c r="BK15" s="1335" t="s">
        <v>10</v>
      </c>
      <c r="BL15" s="1336"/>
      <c r="BM15" s="1336"/>
      <c r="BN15" s="1336"/>
      <c r="BO15" s="1336"/>
      <c r="BP15" s="1336"/>
      <c r="BQ15" s="1337"/>
      <c r="BR15" s="1338" t="s">
        <v>9</v>
      </c>
      <c r="BS15" s="1336"/>
      <c r="BT15" s="1336"/>
      <c r="BU15" s="1336"/>
      <c r="BV15" s="1337"/>
      <c r="BW15" s="264" t="s">
        <v>2</v>
      </c>
      <c r="BX15" s="652"/>
      <c r="BY15" s="652"/>
    </row>
    <row r="16" spans="2:77" s="1" customFormat="1" ht="18" thickBot="1" x14ac:dyDescent="0.3">
      <c r="B16" s="1367" t="s">
        <v>54</v>
      </c>
      <c r="C16" s="1368"/>
      <c r="D16" s="1368"/>
      <c r="E16" s="1368"/>
      <c r="F16" s="1368"/>
      <c r="G16" s="1368"/>
      <c r="H16" s="1369" t="str">
        <f>H50</f>
        <v xml:space="preserve"> možno ještě rozdělit</v>
      </c>
      <c r="I16" s="1369"/>
      <c r="J16" s="1369"/>
      <c r="K16" s="899">
        <f>K50</f>
        <v>0</v>
      </c>
      <c r="L16" s="714"/>
      <c r="M16" s="300">
        <f>M50</f>
        <v>0</v>
      </c>
      <c r="N16" s="301">
        <f>N50</f>
        <v>0</v>
      </c>
      <c r="O16" s="18"/>
      <c r="P16" s="653"/>
      <c r="Q16" s="653">
        <f>Q50</f>
        <v>0</v>
      </c>
      <c r="R16" s="302">
        <v>54000</v>
      </c>
      <c r="S16" s="303">
        <v>50501</v>
      </c>
      <c r="T16" s="303">
        <v>52601</v>
      </c>
      <c r="U16" s="303">
        <v>52602</v>
      </c>
      <c r="V16" s="303">
        <v>52106</v>
      </c>
      <c r="W16" s="392">
        <v>51212</v>
      </c>
      <c r="X16" s="304">
        <v>51017</v>
      </c>
      <c r="Y16" s="305">
        <v>51010</v>
      </c>
      <c r="Z16" s="306">
        <v>51610</v>
      </c>
      <c r="AA16" s="306">
        <v>51710</v>
      </c>
      <c r="AB16" s="306">
        <v>51510</v>
      </c>
      <c r="AC16" s="307">
        <v>52510</v>
      </c>
      <c r="AD16" s="308">
        <v>60000</v>
      </c>
      <c r="AG16" s="795">
        <f>AG50</f>
        <v>0</v>
      </c>
      <c r="AH16" s="714"/>
      <c r="AI16" s="300">
        <f>AI50</f>
        <v>0</v>
      </c>
      <c r="AJ16" s="301">
        <f>AJ50</f>
        <v>0</v>
      </c>
      <c r="AK16" s="796"/>
      <c r="AL16" s="797">
        <f>AL50</f>
        <v>0</v>
      </c>
      <c r="AM16" s="18"/>
      <c r="AN16" s="302">
        <v>54000</v>
      </c>
      <c r="AO16" s="303">
        <v>50501</v>
      </c>
      <c r="AP16" s="303">
        <v>52601</v>
      </c>
      <c r="AQ16" s="303">
        <v>52602</v>
      </c>
      <c r="AR16" s="303">
        <v>52106</v>
      </c>
      <c r="AS16" s="392">
        <v>51212</v>
      </c>
      <c r="AT16" s="304">
        <v>51017</v>
      </c>
      <c r="AU16" s="305">
        <v>51010</v>
      </c>
      <c r="AV16" s="306">
        <v>51610</v>
      </c>
      <c r="AW16" s="306">
        <v>51710</v>
      </c>
      <c r="AX16" s="306">
        <v>51510</v>
      </c>
      <c r="AY16" s="307">
        <v>52510</v>
      </c>
      <c r="AZ16" s="308">
        <v>60000</v>
      </c>
      <c r="BA16" s="653"/>
      <c r="BB16" s="653">
        <f>BB50</f>
        <v>0</v>
      </c>
      <c r="BD16" s="795">
        <f>BD50</f>
        <v>0</v>
      </c>
      <c r="BE16" s="714"/>
      <c r="BF16" s="300">
        <f>BF50</f>
        <v>0</v>
      </c>
      <c r="BG16" s="301">
        <f>BG50</f>
        <v>0</v>
      </c>
      <c r="BH16" s="796"/>
      <c r="BI16" s="797">
        <f>BI50</f>
        <v>0</v>
      </c>
      <c r="BJ16" s="18"/>
      <c r="BK16" s="302">
        <v>54000</v>
      </c>
      <c r="BL16" s="303">
        <v>50501</v>
      </c>
      <c r="BM16" s="303">
        <v>52601</v>
      </c>
      <c r="BN16" s="303">
        <v>52602</v>
      </c>
      <c r="BO16" s="303">
        <v>52106</v>
      </c>
      <c r="BP16" s="392">
        <v>51212</v>
      </c>
      <c r="BQ16" s="304">
        <v>51017</v>
      </c>
      <c r="BR16" s="305">
        <v>51010</v>
      </c>
      <c r="BS16" s="306">
        <v>51610</v>
      </c>
      <c r="BT16" s="306">
        <v>51710</v>
      </c>
      <c r="BU16" s="306">
        <v>51510</v>
      </c>
      <c r="BV16" s="307">
        <v>52510</v>
      </c>
      <c r="BW16" s="308">
        <v>60000</v>
      </c>
      <c r="BX16" s="653"/>
      <c r="BY16" s="653">
        <f>BY50</f>
        <v>0</v>
      </c>
    </row>
    <row r="17" spans="2:77" s="1" customFormat="1" ht="30" customHeight="1" thickBot="1" x14ac:dyDescent="0.3">
      <c r="B17" s="265" t="s">
        <v>153</v>
      </c>
      <c r="C17" s="418" t="s">
        <v>104</v>
      </c>
      <c r="D17" s="1375" t="s">
        <v>154</v>
      </c>
      <c r="E17" s="1375"/>
      <c r="F17" s="1375"/>
      <c r="G17" s="1377"/>
      <c r="H17" s="1374" t="s">
        <v>36</v>
      </c>
      <c r="I17" s="1375"/>
      <c r="J17" s="1376"/>
      <c r="K17" s="266">
        <v>3617</v>
      </c>
      <c r="L17" s="884">
        <v>0</v>
      </c>
      <c r="M17" s="439">
        <f>IF($E$14="Ano",0,L17)</f>
        <v>0</v>
      </c>
      <c r="N17" s="275">
        <f>K17*M17</f>
        <v>0</v>
      </c>
      <c r="O17" s="17"/>
      <c r="P17" s="665">
        <f>L17+ŠD!L17</f>
        <v>0</v>
      </c>
      <c r="Q17" s="654">
        <f>N17+ŠD!N17</f>
        <v>0</v>
      </c>
      <c r="R17" s="278"/>
      <c r="S17" s="279">
        <f>M17*1/120</f>
        <v>0</v>
      </c>
      <c r="T17" s="279"/>
      <c r="U17" s="279"/>
      <c r="V17" s="280"/>
      <c r="W17" s="393"/>
      <c r="X17" s="281"/>
      <c r="Y17" s="282">
        <f>IF($M17&lt;&gt;0,"X",0)</f>
        <v>0</v>
      </c>
      <c r="Z17" s="280">
        <f>IF($M17&lt;&gt;0,"XXX",0)</f>
        <v>0</v>
      </c>
      <c r="AA17" s="280">
        <f>IF($M17&lt;&gt;0,"XXX",0)</f>
        <v>0</v>
      </c>
      <c r="AB17" s="280">
        <f>IF($M17&lt;&gt;0,"XXX",0)</f>
        <v>0</v>
      </c>
      <c r="AC17" s="283"/>
      <c r="AD17" s="284"/>
      <c r="AG17" s="275">
        <v>3617</v>
      </c>
      <c r="AH17" s="683">
        <v>0</v>
      </c>
      <c r="AI17" s="439">
        <f>IF(E14="Ano",0,AH17)</f>
        <v>0</v>
      </c>
      <c r="AJ17" s="788">
        <f>AG17*AI17</f>
        <v>0</v>
      </c>
      <c r="AK17" s="789" t="str">
        <f>IF(C17="1.1","02.3.68.1",IF(C17="1.2","02.3.68.2",IF(C17="1.5","02.3.68.5",IF(C17="3.1","02.3.61.1",))))</f>
        <v>02.3.68.2</v>
      </c>
      <c r="AL17" s="275">
        <f>AJ17-N17</f>
        <v>0</v>
      </c>
      <c r="AM17" s="17"/>
      <c r="AN17" s="278"/>
      <c r="AO17" s="279">
        <f>AI17*1/120</f>
        <v>0</v>
      </c>
      <c r="AP17" s="279"/>
      <c r="AQ17" s="279"/>
      <c r="AR17" s="280"/>
      <c r="AS17" s="393"/>
      <c r="AT17" s="281"/>
      <c r="AU17" s="282">
        <f>IF(AI17&lt;&gt;0,"X",0)</f>
        <v>0</v>
      </c>
      <c r="AV17" s="280">
        <f>IF(AI17&lt;&gt;0,"XXX",0)</f>
        <v>0</v>
      </c>
      <c r="AW17" s="280">
        <f>IF(AI17&lt;&gt;0,"XXX",0)</f>
        <v>0</v>
      </c>
      <c r="AX17" s="280">
        <f>IF(AI17&lt;&gt;0,"XXX",0)</f>
        <v>0</v>
      </c>
      <c r="AY17" s="283"/>
      <c r="AZ17" s="284"/>
      <c r="BA17" s="665">
        <f>AH17+ŠD!AH17</f>
        <v>0</v>
      </c>
      <c r="BB17" s="654">
        <f>AJ17+ŠD!AJ17</f>
        <v>0</v>
      </c>
      <c r="BD17" s="275">
        <v>3617</v>
      </c>
      <c r="BE17" s="683">
        <v>0</v>
      </c>
      <c r="BF17" s="439">
        <f>IF($E$14="Ano",0,BE17)</f>
        <v>0</v>
      </c>
      <c r="BG17" s="788">
        <f>BD17*BF17</f>
        <v>0</v>
      </c>
      <c r="BH17" s="789" t="str">
        <f>IF($C17="1.1","02.3.68.1",IF($C17="1.2","02.3.68.2",IF($C17="1.5","02.3.68.5",IF($C17="3.1","02.3.61.1",))))</f>
        <v>02.3.68.2</v>
      </c>
      <c r="BI17" s="275">
        <f>BG17-AJ17</f>
        <v>0</v>
      </c>
      <c r="BJ17" s="17"/>
      <c r="BK17" s="278"/>
      <c r="BL17" s="279">
        <f>BF17*1/120</f>
        <v>0</v>
      </c>
      <c r="BM17" s="279"/>
      <c r="BN17" s="279"/>
      <c r="BO17" s="280"/>
      <c r="BP17" s="393"/>
      <c r="BQ17" s="281"/>
      <c r="BR17" s="282">
        <f>IF(BF17&lt;&gt;0,"X",0)</f>
        <v>0</v>
      </c>
      <c r="BS17" s="280">
        <f>IF(BF17&lt;&gt;0,"XXX",0)</f>
        <v>0</v>
      </c>
      <c r="BT17" s="280">
        <f>IF(BF17&lt;&gt;0,"XXX",0)</f>
        <v>0</v>
      </c>
      <c r="BU17" s="280">
        <f>IF(BF17&lt;&gt;0,"XXX",0)</f>
        <v>0</v>
      </c>
      <c r="BV17" s="283"/>
      <c r="BW17" s="284"/>
      <c r="BX17" s="665">
        <f>BE17+ŠD!BE17</f>
        <v>0</v>
      </c>
      <c r="BY17" s="654">
        <f>BG17+ŠD!BG17</f>
        <v>0</v>
      </c>
    </row>
    <row r="18" spans="2:77" s="1" customFormat="1" ht="30" hidden="1" customHeight="1" thickBot="1" x14ac:dyDescent="0.3">
      <c r="B18" s="267"/>
      <c r="C18" s="268"/>
      <c r="D18" s="268"/>
      <c r="E18" s="268"/>
      <c r="F18" s="268"/>
      <c r="G18" s="582"/>
      <c r="H18" s="269"/>
      <c r="I18" s="270"/>
      <c r="J18" s="271"/>
      <c r="K18" s="272"/>
      <c r="L18" s="878"/>
      <c r="M18" s="440"/>
      <c r="N18" s="276"/>
      <c r="O18" s="17"/>
      <c r="P18" s="666"/>
      <c r="Q18" s="655"/>
      <c r="R18" s="285"/>
      <c r="S18" s="286"/>
      <c r="T18" s="286"/>
      <c r="U18" s="286"/>
      <c r="V18" s="287"/>
      <c r="W18" s="394"/>
      <c r="X18" s="288"/>
      <c r="Y18" s="289"/>
      <c r="Z18" s="287"/>
      <c r="AA18" s="287"/>
      <c r="AB18" s="287"/>
      <c r="AC18" s="290"/>
      <c r="AD18" s="291"/>
      <c r="AG18" s="276"/>
      <c r="AH18" s="3"/>
      <c r="AI18" s="440"/>
      <c r="AJ18" s="790"/>
      <c r="AK18" s="791"/>
      <c r="AL18" s="277"/>
      <c r="AM18" s="17"/>
      <c r="AN18" s="285"/>
      <c r="AO18" s="286"/>
      <c r="AP18" s="286"/>
      <c r="AQ18" s="286"/>
      <c r="AR18" s="287"/>
      <c r="AS18" s="394"/>
      <c r="AT18" s="288"/>
      <c r="AU18" s="289"/>
      <c r="AV18" s="287"/>
      <c r="AW18" s="287"/>
      <c r="AX18" s="287"/>
      <c r="AY18" s="290"/>
      <c r="AZ18" s="291"/>
      <c r="BA18" s="666"/>
      <c r="BB18" s="655"/>
      <c r="BD18" s="276"/>
      <c r="BE18" s="3"/>
      <c r="BF18" s="440"/>
      <c r="BG18" s="790"/>
      <c r="BH18" s="791"/>
      <c r="BI18" s="277">
        <f t="shared" ref="BI18:BI49" si="3">BG18-AJ18</f>
        <v>0</v>
      </c>
      <c r="BJ18" s="17"/>
      <c r="BK18" s="285"/>
      <c r="BL18" s="286"/>
      <c r="BM18" s="286"/>
      <c r="BN18" s="286"/>
      <c r="BO18" s="287"/>
      <c r="BP18" s="394"/>
      <c r="BQ18" s="288"/>
      <c r="BR18" s="289"/>
      <c r="BS18" s="287"/>
      <c r="BT18" s="287"/>
      <c r="BU18" s="287"/>
      <c r="BV18" s="290"/>
      <c r="BW18" s="291"/>
      <c r="BX18" s="666"/>
      <c r="BY18" s="655"/>
    </row>
    <row r="19" spans="2:77" s="1" customFormat="1" ht="30" customHeight="1" thickBot="1" x14ac:dyDescent="0.3">
      <c r="B19" s="273" t="s">
        <v>155</v>
      </c>
      <c r="C19" s="418" t="s">
        <v>104</v>
      </c>
      <c r="D19" s="1370" t="s">
        <v>156</v>
      </c>
      <c r="E19" s="1370"/>
      <c r="F19" s="1370"/>
      <c r="G19" s="1371"/>
      <c r="H19" s="1372" t="s">
        <v>37</v>
      </c>
      <c r="I19" s="1370"/>
      <c r="J19" s="1373"/>
      <c r="K19" s="274">
        <v>5871</v>
      </c>
      <c r="L19" s="885">
        <v>0</v>
      </c>
      <c r="M19" s="441">
        <f>IF($E$14="Ano",0,L19)</f>
        <v>0</v>
      </c>
      <c r="N19" s="277">
        <f>K19*M19</f>
        <v>0</v>
      </c>
      <c r="O19" s="17"/>
      <c r="P19" s="665">
        <f>L19+ŠD!L19</f>
        <v>0</v>
      </c>
      <c r="Q19" s="654">
        <f>N19+ŠD!N19</f>
        <v>0</v>
      </c>
      <c r="R19" s="292"/>
      <c r="S19" s="293">
        <f>M19*1/120</f>
        <v>0</v>
      </c>
      <c r="T19" s="293"/>
      <c r="U19" s="293"/>
      <c r="V19" s="294"/>
      <c r="W19" s="395"/>
      <c r="X19" s="295"/>
      <c r="Y19" s="296">
        <f>IF($M19&lt;&gt;0,"X",0)</f>
        <v>0</v>
      </c>
      <c r="Z19" s="294">
        <f>IF($M19&lt;&gt;0,"XXX",0)</f>
        <v>0</v>
      </c>
      <c r="AA19" s="294">
        <f>IF($M19&lt;&gt;0,"XXX",0)</f>
        <v>0</v>
      </c>
      <c r="AB19" s="294">
        <f>IF($M19&lt;&gt;0,"XXX",0)</f>
        <v>0</v>
      </c>
      <c r="AC19" s="297"/>
      <c r="AD19" s="298"/>
      <c r="AG19" s="277">
        <v>5871</v>
      </c>
      <c r="AH19" s="688">
        <v>0</v>
      </c>
      <c r="AI19" s="441">
        <f>IF(E14="Ano",0,AH19)</f>
        <v>0</v>
      </c>
      <c r="AJ19" s="792">
        <f>AG19*AI19</f>
        <v>0</v>
      </c>
      <c r="AK19" s="791" t="str">
        <f>IF(C19="1.1","02.3.68.1",IF(C19="1.2","02.3.68.2",IF(C19="1.5","02.3.68.5",IF(C19="3.1","02.3.61.1",))))</f>
        <v>02.3.68.2</v>
      </c>
      <c r="AL19" s="277">
        <f>AJ19-N19</f>
        <v>0</v>
      </c>
      <c r="AM19" s="17"/>
      <c r="AN19" s="292"/>
      <c r="AO19" s="293">
        <f>AI19*1/120</f>
        <v>0</v>
      </c>
      <c r="AP19" s="293"/>
      <c r="AQ19" s="293"/>
      <c r="AR19" s="294"/>
      <c r="AS19" s="395"/>
      <c r="AT19" s="295"/>
      <c r="AU19" s="296">
        <f>IF(AI19&lt;&gt;0,"X",0)</f>
        <v>0</v>
      </c>
      <c r="AV19" s="294">
        <f>IF(AI19&lt;&gt;0,"XXX",0)</f>
        <v>0</v>
      </c>
      <c r="AW19" s="294">
        <f>IF(AI19&lt;&gt;0,"XXX",0)</f>
        <v>0</v>
      </c>
      <c r="AX19" s="294">
        <f>IF(AI19&lt;&gt;0,"XXX",0)</f>
        <v>0</v>
      </c>
      <c r="AY19" s="297"/>
      <c r="AZ19" s="298"/>
      <c r="BA19" s="665">
        <f>AH19+ŠD!AH19</f>
        <v>0</v>
      </c>
      <c r="BB19" s="654">
        <f>AJ19+ŠD!AJ19</f>
        <v>0</v>
      </c>
      <c r="BD19" s="277">
        <v>5871</v>
      </c>
      <c r="BE19" s="688">
        <v>0</v>
      </c>
      <c r="BF19" s="441">
        <f>IF($E$14="Ano",0,BE19)</f>
        <v>0</v>
      </c>
      <c r="BG19" s="792">
        <f>BD19*BF19</f>
        <v>0</v>
      </c>
      <c r="BH19" s="791" t="str">
        <f>IF($C19="1.1","02.3.68.1",IF($C19="1.2","02.3.68.2",IF($C19="1.5","02.3.68.5",IF($C19="3.1","02.3.61.1",))))</f>
        <v>02.3.68.2</v>
      </c>
      <c r="BI19" s="277">
        <f>BG19-AJ19</f>
        <v>0</v>
      </c>
      <c r="BJ19" s="17"/>
      <c r="BK19" s="292"/>
      <c r="BL19" s="293">
        <f>BF19*1/120</f>
        <v>0</v>
      </c>
      <c r="BM19" s="293"/>
      <c r="BN19" s="293"/>
      <c r="BO19" s="294"/>
      <c r="BP19" s="395"/>
      <c r="BQ19" s="295"/>
      <c r="BR19" s="296">
        <f>IF(BF19&lt;&gt;0,"X",0)</f>
        <v>0</v>
      </c>
      <c r="BS19" s="294">
        <f>IF(BF19&lt;&gt;0,"XXX",0)</f>
        <v>0</v>
      </c>
      <c r="BT19" s="294">
        <f>IF(BF19&lt;&gt;0,"XXX",0)</f>
        <v>0</v>
      </c>
      <c r="BU19" s="294">
        <f>IF(BF19&lt;&gt;0,"XXX",0)</f>
        <v>0</v>
      </c>
      <c r="BV19" s="297"/>
      <c r="BW19" s="298"/>
      <c r="BX19" s="665">
        <f>BE19+ŠD!BE19</f>
        <v>0</v>
      </c>
      <c r="BY19" s="654">
        <f>BG19+ŠD!BG19</f>
        <v>0</v>
      </c>
    </row>
    <row r="20" spans="2:77" s="1" customFormat="1" ht="30" hidden="1" customHeight="1" thickBot="1" x14ac:dyDescent="0.3">
      <c r="B20" s="273"/>
      <c r="C20" s="874"/>
      <c r="D20" s="874"/>
      <c r="E20" s="874"/>
      <c r="F20" s="874"/>
      <c r="G20" s="270"/>
      <c r="H20" s="269"/>
      <c r="I20" s="270"/>
      <c r="J20" s="586"/>
      <c r="K20" s="274"/>
      <c r="L20" s="879"/>
      <c r="M20" s="440"/>
      <c r="N20" s="277"/>
      <c r="O20" s="17"/>
      <c r="P20" s="667"/>
      <c r="Q20" s="656"/>
      <c r="R20" s="292"/>
      <c r="S20" s="293"/>
      <c r="T20" s="293"/>
      <c r="U20" s="293"/>
      <c r="V20" s="294"/>
      <c r="W20" s="395"/>
      <c r="X20" s="295"/>
      <c r="Y20" s="296"/>
      <c r="Z20" s="294"/>
      <c r="AA20" s="294"/>
      <c r="AB20" s="294"/>
      <c r="AC20" s="297"/>
      <c r="AD20" s="298"/>
      <c r="AG20" s="277"/>
      <c r="AH20" s="2"/>
      <c r="AI20" s="440"/>
      <c r="AJ20" s="792"/>
      <c r="AK20" s="791"/>
      <c r="AL20" s="277"/>
      <c r="AM20" s="17"/>
      <c r="AN20" s="292"/>
      <c r="AO20" s="293"/>
      <c r="AP20" s="293"/>
      <c r="AQ20" s="293"/>
      <c r="AR20" s="294"/>
      <c r="AS20" s="395"/>
      <c r="AT20" s="295"/>
      <c r="AU20" s="296"/>
      <c r="AV20" s="294"/>
      <c r="AW20" s="294"/>
      <c r="AX20" s="294"/>
      <c r="AY20" s="297"/>
      <c r="AZ20" s="298"/>
      <c r="BA20" s="667"/>
      <c r="BB20" s="656"/>
      <c r="BD20" s="277"/>
      <c r="BE20" s="2"/>
      <c r="BF20" s="440"/>
      <c r="BG20" s="792"/>
      <c r="BH20" s="791"/>
      <c r="BI20" s="277">
        <f t="shared" si="3"/>
        <v>0</v>
      </c>
      <c r="BJ20" s="17"/>
      <c r="BK20" s="292"/>
      <c r="BL20" s="293"/>
      <c r="BM20" s="293"/>
      <c r="BN20" s="293"/>
      <c r="BO20" s="294"/>
      <c r="BP20" s="395"/>
      <c r="BQ20" s="295"/>
      <c r="BR20" s="296"/>
      <c r="BS20" s="294"/>
      <c r="BT20" s="294"/>
      <c r="BU20" s="294"/>
      <c r="BV20" s="297"/>
      <c r="BW20" s="298"/>
      <c r="BX20" s="667"/>
      <c r="BY20" s="656"/>
    </row>
    <row r="21" spans="2:77" s="1" customFormat="1" ht="30" customHeight="1" thickBot="1" x14ac:dyDescent="0.3">
      <c r="B21" s="273" t="s">
        <v>157</v>
      </c>
      <c r="C21" s="418" t="s">
        <v>104</v>
      </c>
      <c r="D21" s="1370" t="s">
        <v>158</v>
      </c>
      <c r="E21" s="1370"/>
      <c r="F21" s="1370"/>
      <c r="G21" s="1371"/>
      <c r="H21" s="1372" t="s">
        <v>39</v>
      </c>
      <c r="I21" s="1370"/>
      <c r="J21" s="1373"/>
      <c r="K21" s="274">
        <v>4849</v>
      </c>
      <c r="L21" s="885">
        <v>0</v>
      </c>
      <c r="M21" s="441">
        <f>IF($E$14="Ano",0,L21)</f>
        <v>0</v>
      </c>
      <c r="N21" s="277">
        <f>K21*M21</f>
        <v>0</v>
      </c>
      <c r="O21" s="17"/>
      <c r="P21" s="665">
        <f>L21+ŠD!L21</f>
        <v>0</v>
      </c>
      <c r="Q21" s="654">
        <f>N21+ŠD!N21</f>
        <v>0</v>
      </c>
      <c r="R21" s="292"/>
      <c r="S21" s="293">
        <f>M21*1/24</f>
        <v>0</v>
      </c>
      <c r="T21" s="293"/>
      <c r="U21" s="293"/>
      <c r="V21" s="294"/>
      <c r="W21" s="395"/>
      <c r="X21" s="295"/>
      <c r="Y21" s="296">
        <f>IF($M21&lt;&gt;0,"X",0)</f>
        <v>0</v>
      </c>
      <c r="Z21" s="294">
        <f>IF($M21&lt;&gt;0,"XXX",0)</f>
        <v>0</v>
      </c>
      <c r="AA21" s="294">
        <f>IF($M21&lt;&gt;0,"XXX",0)</f>
        <v>0</v>
      </c>
      <c r="AB21" s="294">
        <f>IF($M21&lt;&gt;0,"XXX",0)</f>
        <v>0</v>
      </c>
      <c r="AC21" s="297"/>
      <c r="AD21" s="298"/>
      <c r="AG21" s="277">
        <v>4849</v>
      </c>
      <c r="AH21" s="688">
        <v>0</v>
      </c>
      <c r="AI21" s="441">
        <f>IF(E14="Ano",0,AH21)</f>
        <v>0</v>
      </c>
      <c r="AJ21" s="792">
        <f>AG21*AI21</f>
        <v>0</v>
      </c>
      <c r="AK21" s="791" t="str">
        <f>IF(C21="1.1","02.3.68.1",IF(C21="1.2","02.3.68.2",IF(C21="1.5","02.3.68.5",IF(C21="3.1","02.3.61.1",))))</f>
        <v>02.3.68.2</v>
      </c>
      <c r="AL21" s="277">
        <f>AJ21-N21</f>
        <v>0</v>
      </c>
      <c r="AM21" s="17"/>
      <c r="AN21" s="292"/>
      <c r="AO21" s="293">
        <f>AI21*1/24</f>
        <v>0</v>
      </c>
      <c r="AP21" s="293"/>
      <c r="AQ21" s="293"/>
      <c r="AR21" s="294"/>
      <c r="AS21" s="395"/>
      <c r="AT21" s="295"/>
      <c r="AU21" s="296">
        <f>IF(AI21&lt;&gt;0,"X",0)</f>
        <v>0</v>
      </c>
      <c r="AV21" s="294">
        <f>IF(AI21&lt;&gt;0,"XXX",0)</f>
        <v>0</v>
      </c>
      <c r="AW21" s="294">
        <f>IF(AI21&lt;&gt;0,"XXX",0)</f>
        <v>0</v>
      </c>
      <c r="AX21" s="294">
        <f>IF(AI21&lt;&gt;0,"XXX",0)</f>
        <v>0</v>
      </c>
      <c r="AY21" s="297"/>
      <c r="AZ21" s="298"/>
      <c r="BA21" s="665">
        <f>AH21+ŠD!AH21</f>
        <v>0</v>
      </c>
      <c r="BB21" s="654">
        <f>AJ21+ŠD!AJ21</f>
        <v>0</v>
      </c>
      <c r="BD21" s="277">
        <v>4849</v>
      </c>
      <c r="BE21" s="688">
        <v>0</v>
      </c>
      <c r="BF21" s="441">
        <f>IF($E$14="Ano",0,BE21)</f>
        <v>0</v>
      </c>
      <c r="BG21" s="792">
        <f>BD21*BF21</f>
        <v>0</v>
      </c>
      <c r="BH21" s="791" t="str">
        <f>IF($C21="1.1","02.3.68.1",IF($C21="1.2","02.3.68.2",IF($C21="1.5","02.3.68.5",IF($C21="3.1","02.3.61.1",))))</f>
        <v>02.3.68.2</v>
      </c>
      <c r="BI21" s="277">
        <f t="shared" si="3"/>
        <v>0</v>
      </c>
      <c r="BJ21" s="17"/>
      <c r="BK21" s="292"/>
      <c r="BL21" s="293">
        <f>BF21*1/24</f>
        <v>0</v>
      </c>
      <c r="BM21" s="293"/>
      <c r="BN21" s="293"/>
      <c r="BO21" s="294"/>
      <c r="BP21" s="395"/>
      <c r="BQ21" s="295"/>
      <c r="BR21" s="296">
        <f>IF(BF21&lt;&gt;0,"X",0)</f>
        <v>0</v>
      </c>
      <c r="BS21" s="294">
        <f>IF(BF21&lt;&gt;0,"XXX",0)</f>
        <v>0</v>
      </c>
      <c r="BT21" s="294">
        <f>IF(BF21&lt;&gt;0,"XXX",0)</f>
        <v>0</v>
      </c>
      <c r="BU21" s="294">
        <f>IF(BF21&lt;&gt;0,"XXX",0)</f>
        <v>0</v>
      </c>
      <c r="BV21" s="297"/>
      <c r="BW21" s="298"/>
      <c r="BX21" s="665">
        <f>BE21+ŠD!BE21</f>
        <v>0</v>
      </c>
      <c r="BY21" s="654">
        <f>BG21+ŠD!BG21</f>
        <v>0</v>
      </c>
    </row>
    <row r="22" spans="2:77" s="1" customFormat="1" ht="30" hidden="1" customHeight="1" thickBot="1" x14ac:dyDescent="0.3">
      <c r="B22" s="273"/>
      <c r="C22" s="874"/>
      <c r="D22" s="874"/>
      <c r="E22" s="874"/>
      <c r="F22" s="874"/>
      <c r="G22" s="270"/>
      <c r="H22" s="269"/>
      <c r="I22" s="270"/>
      <c r="J22" s="586"/>
      <c r="K22" s="274"/>
      <c r="L22" s="879"/>
      <c r="M22" s="440"/>
      <c r="N22" s="277"/>
      <c r="O22" s="17"/>
      <c r="P22" s="667"/>
      <c r="Q22" s="656"/>
      <c r="R22" s="292"/>
      <c r="S22" s="293"/>
      <c r="T22" s="293"/>
      <c r="U22" s="293"/>
      <c r="V22" s="294"/>
      <c r="W22" s="395"/>
      <c r="X22" s="295"/>
      <c r="Y22" s="296"/>
      <c r="Z22" s="294"/>
      <c r="AA22" s="294"/>
      <c r="AB22" s="294"/>
      <c r="AC22" s="297"/>
      <c r="AD22" s="298"/>
      <c r="AG22" s="277"/>
      <c r="AH22" s="2"/>
      <c r="AI22" s="442"/>
      <c r="AJ22" s="792"/>
      <c r="AK22" s="791"/>
      <c r="AL22" s="277"/>
      <c r="AM22" s="17"/>
      <c r="AN22" s="292"/>
      <c r="AO22" s="293"/>
      <c r="AP22" s="293"/>
      <c r="AQ22" s="293"/>
      <c r="AR22" s="294"/>
      <c r="AS22" s="395"/>
      <c r="AT22" s="295"/>
      <c r="AU22" s="296"/>
      <c r="AV22" s="294"/>
      <c r="AW22" s="294"/>
      <c r="AX22" s="294"/>
      <c r="AY22" s="297"/>
      <c r="AZ22" s="298"/>
      <c r="BA22" s="667"/>
      <c r="BB22" s="656"/>
      <c r="BD22" s="277"/>
      <c r="BE22" s="2"/>
      <c r="BF22" s="442"/>
      <c r="BG22" s="792"/>
      <c r="BH22" s="791"/>
      <c r="BI22" s="277">
        <f t="shared" si="3"/>
        <v>0</v>
      </c>
      <c r="BJ22" s="17"/>
      <c r="BK22" s="292"/>
      <c r="BL22" s="293"/>
      <c r="BM22" s="293"/>
      <c r="BN22" s="293"/>
      <c r="BO22" s="294"/>
      <c r="BP22" s="395"/>
      <c r="BQ22" s="295"/>
      <c r="BR22" s="296"/>
      <c r="BS22" s="294"/>
      <c r="BT22" s="294"/>
      <c r="BU22" s="294"/>
      <c r="BV22" s="297"/>
      <c r="BW22" s="298"/>
      <c r="BX22" s="667"/>
      <c r="BY22" s="656"/>
    </row>
    <row r="23" spans="2:77" s="1" customFormat="1" ht="30" customHeight="1" thickBot="1" x14ac:dyDescent="0.3">
      <c r="B23" s="273" t="s">
        <v>159</v>
      </c>
      <c r="C23" s="418" t="s">
        <v>104</v>
      </c>
      <c r="D23" s="1370" t="s">
        <v>254</v>
      </c>
      <c r="E23" s="1370"/>
      <c r="F23" s="1370"/>
      <c r="G23" s="1371"/>
      <c r="H23" s="1372" t="s">
        <v>35</v>
      </c>
      <c r="I23" s="1370"/>
      <c r="J23" s="1373"/>
      <c r="K23" s="274">
        <v>3480</v>
      </c>
      <c r="L23" s="885">
        <v>0</v>
      </c>
      <c r="M23" s="441">
        <f>L23</f>
        <v>0</v>
      </c>
      <c r="N23" s="277">
        <f>K23*M23</f>
        <v>0</v>
      </c>
      <c r="O23" s="17"/>
      <c r="P23" s="665">
        <f>L23+ŠD!L23</f>
        <v>0</v>
      </c>
      <c r="Q23" s="654">
        <f>N23+ŠD!N23</f>
        <v>0</v>
      </c>
      <c r="R23" s="292">
        <f>IF(M23&lt;&gt;0,"*",0)</f>
        <v>0</v>
      </c>
      <c r="S23" s="293"/>
      <c r="T23" s="293"/>
      <c r="U23" s="293"/>
      <c r="V23" s="294"/>
      <c r="W23" s="395"/>
      <c r="X23" s="295"/>
      <c r="Y23" s="296"/>
      <c r="Z23" s="294"/>
      <c r="AA23" s="294"/>
      <c r="AB23" s="294"/>
      <c r="AC23" s="299">
        <f>M23/2</f>
        <v>0</v>
      </c>
      <c r="AD23" s="298">
        <f>M23/3</f>
        <v>0</v>
      </c>
      <c r="AG23" s="277">
        <v>3480</v>
      </c>
      <c r="AH23" s="688">
        <v>0</v>
      </c>
      <c r="AI23" s="441">
        <f>AH23</f>
        <v>0</v>
      </c>
      <c r="AJ23" s="792">
        <f>AG23*AI23</f>
        <v>0</v>
      </c>
      <c r="AK23" s="791" t="str">
        <f>IF(C23="1.1","02.3.68.1",IF(C23="1.2","02.3.68.2",IF(C23="1.5","02.3.68.5",IF(C23="3.1","02.3.61.1",))))</f>
        <v>02.3.68.2</v>
      </c>
      <c r="AL23" s="277">
        <f>AJ23-N23</f>
        <v>0</v>
      </c>
      <c r="AM23" s="17"/>
      <c r="AN23" s="292">
        <f>IF(AI23&lt;&gt;0,"*",0)</f>
        <v>0</v>
      </c>
      <c r="AO23" s="293"/>
      <c r="AP23" s="293"/>
      <c r="AQ23" s="293"/>
      <c r="AR23" s="294"/>
      <c r="AS23" s="395"/>
      <c r="AT23" s="295"/>
      <c r="AU23" s="296"/>
      <c r="AV23" s="294"/>
      <c r="AW23" s="294"/>
      <c r="AX23" s="294"/>
      <c r="AY23" s="299">
        <f>AI23/2</f>
        <v>0</v>
      </c>
      <c r="AZ23" s="298">
        <f>AI23/3</f>
        <v>0</v>
      </c>
      <c r="BA23" s="665">
        <f>AH23+ŠD!AH23</f>
        <v>0</v>
      </c>
      <c r="BB23" s="654">
        <f>AJ23+ŠD!AJ23</f>
        <v>0</v>
      </c>
      <c r="BD23" s="277">
        <v>3480</v>
      </c>
      <c r="BE23" s="688">
        <v>0</v>
      </c>
      <c r="BF23" s="441">
        <f>BE23</f>
        <v>0</v>
      </c>
      <c r="BG23" s="792">
        <f>BD23*BF23</f>
        <v>0</v>
      </c>
      <c r="BH23" s="791" t="str">
        <f>IF($C23="1.1","02.3.68.1",IF($C23="1.2","02.3.68.2",IF($C23="1.5","02.3.68.5",IF($C23="3.1","02.3.61.1",))))</f>
        <v>02.3.68.2</v>
      </c>
      <c r="BI23" s="277">
        <f t="shared" si="3"/>
        <v>0</v>
      </c>
      <c r="BJ23" s="17"/>
      <c r="BK23" s="292">
        <f>IF(BF23&lt;&gt;0,"*",0)</f>
        <v>0</v>
      </c>
      <c r="BL23" s="293"/>
      <c r="BM23" s="293"/>
      <c r="BN23" s="293"/>
      <c r="BO23" s="294"/>
      <c r="BP23" s="395"/>
      <c r="BQ23" s="295"/>
      <c r="BR23" s="296"/>
      <c r="BS23" s="294"/>
      <c r="BT23" s="294"/>
      <c r="BU23" s="294"/>
      <c r="BV23" s="299">
        <f>BF23/2</f>
        <v>0</v>
      </c>
      <c r="BW23" s="298">
        <f>BF23/3</f>
        <v>0</v>
      </c>
      <c r="BX23" s="665">
        <f>BE23+ŠD!BE23</f>
        <v>0</v>
      </c>
      <c r="BY23" s="654">
        <f>BG23+ŠD!BG23</f>
        <v>0</v>
      </c>
    </row>
    <row r="24" spans="2:77" s="1" customFormat="1" ht="30" hidden="1" customHeight="1" thickBot="1" x14ac:dyDescent="0.3">
      <c r="B24" s="273"/>
      <c r="C24" s="874"/>
      <c r="D24" s="874"/>
      <c r="E24" s="874"/>
      <c r="F24" s="874"/>
      <c r="G24" s="270"/>
      <c r="H24" s="269"/>
      <c r="I24" s="270"/>
      <c r="J24" s="586"/>
      <c r="K24" s="274"/>
      <c r="L24" s="879"/>
      <c r="M24" s="442"/>
      <c r="N24" s="277"/>
      <c r="O24" s="17"/>
      <c r="P24" s="667"/>
      <c r="Q24" s="656"/>
      <c r="R24" s="292"/>
      <c r="S24" s="293"/>
      <c r="T24" s="293"/>
      <c r="U24" s="293"/>
      <c r="V24" s="294"/>
      <c r="W24" s="395"/>
      <c r="X24" s="295"/>
      <c r="Y24" s="296"/>
      <c r="Z24" s="294"/>
      <c r="AA24" s="294"/>
      <c r="AB24" s="294"/>
      <c r="AC24" s="297"/>
      <c r="AD24" s="298"/>
      <c r="AG24" s="277"/>
      <c r="AH24" s="2"/>
      <c r="AI24" s="442"/>
      <c r="AJ24" s="792"/>
      <c r="AK24" s="791"/>
      <c r="AL24" s="277"/>
      <c r="AM24" s="17"/>
      <c r="AN24" s="292"/>
      <c r="AO24" s="293"/>
      <c r="AP24" s="293"/>
      <c r="AQ24" s="293"/>
      <c r="AR24" s="294"/>
      <c r="AS24" s="395"/>
      <c r="AT24" s="295"/>
      <c r="AU24" s="296"/>
      <c r="AV24" s="294"/>
      <c r="AW24" s="294"/>
      <c r="AX24" s="294"/>
      <c r="AY24" s="297"/>
      <c r="AZ24" s="298"/>
      <c r="BA24" s="667"/>
      <c r="BB24" s="656"/>
      <c r="BD24" s="277"/>
      <c r="BE24" s="2"/>
      <c r="BF24" s="442"/>
      <c r="BG24" s="792"/>
      <c r="BH24" s="791"/>
      <c r="BI24" s="277">
        <f t="shared" si="3"/>
        <v>0</v>
      </c>
      <c r="BJ24" s="17"/>
      <c r="BK24" s="292"/>
      <c r="BL24" s="293"/>
      <c r="BM24" s="293"/>
      <c r="BN24" s="293"/>
      <c r="BO24" s="294"/>
      <c r="BP24" s="395"/>
      <c r="BQ24" s="295"/>
      <c r="BR24" s="296"/>
      <c r="BS24" s="294"/>
      <c r="BT24" s="294"/>
      <c r="BU24" s="294"/>
      <c r="BV24" s="297"/>
      <c r="BW24" s="298"/>
      <c r="BX24" s="667"/>
      <c r="BY24" s="656"/>
    </row>
    <row r="25" spans="2:77" s="1" customFormat="1" ht="30" customHeight="1" thickBot="1" x14ac:dyDescent="0.3">
      <c r="B25" s="273" t="s">
        <v>160</v>
      </c>
      <c r="C25" s="744" t="s">
        <v>278</v>
      </c>
      <c r="D25" s="1370" t="s">
        <v>259</v>
      </c>
      <c r="E25" s="1370"/>
      <c r="F25" s="1370"/>
      <c r="G25" s="1371"/>
      <c r="H25" s="1372" t="s">
        <v>35</v>
      </c>
      <c r="I25" s="1370"/>
      <c r="J25" s="1373"/>
      <c r="K25" s="274">
        <v>3480</v>
      </c>
      <c r="L25" s="885">
        <v>0</v>
      </c>
      <c r="M25" s="442">
        <f>IF($E$14="Ano",0,L25)</f>
        <v>0</v>
      </c>
      <c r="N25" s="277">
        <f>K25*M25</f>
        <v>0</v>
      </c>
      <c r="O25" s="17"/>
      <c r="P25" s="665">
        <f>L25+ŠD!L25</f>
        <v>0</v>
      </c>
      <c r="Q25" s="654">
        <f>N25+ŠD!N25</f>
        <v>0</v>
      </c>
      <c r="R25" s="292">
        <f>IF(M25&lt;&gt;0,"*",0)</f>
        <v>0</v>
      </c>
      <c r="S25" s="293"/>
      <c r="T25" s="293"/>
      <c r="U25" s="293"/>
      <c r="V25" s="294"/>
      <c r="W25" s="395"/>
      <c r="X25" s="295"/>
      <c r="Y25" s="296"/>
      <c r="Z25" s="294"/>
      <c r="AA25" s="294"/>
      <c r="AB25" s="294"/>
      <c r="AC25" s="299">
        <f>M25/2</f>
        <v>0</v>
      </c>
      <c r="AD25" s="298">
        <f>M25/3</f>
        <v>0</v>
      </c>
      <c r="AG25" s="277">
        <v>3480</v>
      </c>
      <c r="AH25" s="688">
        <v>0</v>
      </c>
      <c r="AI25" s="441">
        <f>IF(E14="Ano",0,AH25)</f>
        <v>0</v>
      </c>
      <c r="AJ25" s="792">
        <f>AG25*AI25</f>
        <v>0</v>
      </c>
      <c r="AK25" s="791" t="str">
        <f>IF(C25="1.1","02.3.68.1",IF(C25="1.2","02.3.68.2",IF(C25="1.5","02.3.68.5",IF(C25="3.1","02.3.61.1",))))</f>
        <v>02.3.61.1</v>
      </c>
      <c r="AL25" s="277">
        <f>AJ25-N25</f>
        <v>0</v>
      </c>
      <c r="AM25" s="17"/>
      <c r="AN25" s="292">
        <f>IF(AI25&lt;&gt;0,"*",0)</f>
        <v>0</v>
      </c>
      <c r="AO25" s="293"/>
      <c r="AP25" s="293"/>
      <c r="AQ25" s="293"/>
      <c r="AR25" s="294"/>
      <c r="AS25" s="395"/>
      <c r="AT25" s="295"/>
      <c r="AU25" s="296"/>
      <c r="AV25" s="294"/>
      <c r="AW25" s="294"/>
      <c r="AX25" s="294"/>
      <c r="AY25" s="299">
        <f>AI25/2</f>
        <v>0</v>
      </c>
      <c r="AZ25" s="298">
        <f>AI25/3</f>
        <v>0</v>
      </c>
      <c r="BA25" s="665">
        <f>AH25+ŠD!AH25</f>
        <v>0</v>
      </c>
      <c r="BB25" s="654">
        <f>AJ25+ŠD!AJ25</f>
        <v>0</v>
      </c>
      <c r="BD25" s="277">
        <v>3480</v>
      </c>
      <c r="BE25" s="688">
        <v>0</v>
      </c>
      <c r="BF25" s="441">
        <f>IF($E$14="Ano",0,BE25)</f>
        <v>0</v>
      </c>
      <c r="BG25" s="792">
        <f>BD25*BF25</f>
        <v>0</v>
      </c>
      <c r="BH25" s="791" t="str">
        <f>IF($C25="1.1","02.3.68.1",IF($C25="1.2","02.3.68.2",IF($C25="1.5","02.3.68.5",IF($C25="3.1","02.3.61.1",))))</f>
        <v>02.3.61.1</v>
      </c>
      <c r="BI25" s="277">
        <f t="shared" si="3"/>
        <v>0</v>
      </c>
      <c r="BJ25" s="17"/>
      <c r="BK25" s="292">
        <f>IF(BF25&lt;&gt;0,"*",0)</f>
        <v>0</v>
      </c>
      <c r="BL25" s="293"/>
      <c r="BM25" s="293"/>
      <c r="BN25" s="293"/>
      <c r="BO25" s="294"/>
      <c r="BP25" s="395"/>
      <c r="BQ25" s="295"/>
      <c r="BR25" s="296"/>
      <c r="BS25" s="294"/>
      <c r="BT25" s="294"/>
      <c r="BU25" s="294"/>
      <c r="BV25" s="299">
        <f>BF25/2</f>
        <v>0</v>
      </c>
      <c r="BW25" s="298">
        <f>BF25/3</f>
        <v>0</v>
      </c>
      <c r="BX25" s="665">
        <f>BE25+ŠD!BE25</f>
        <v>0</v>
      </c>
      <c r="BY25" s="654">
        <f>BG25+ŠD!BG25</f>
        <v>0</v>
      </c>
    </row>
    <row r="26" spans="2:77" s="1" customFormat="1" ht="30" hidden="1" customHeight="1" thickBot="1" x14ac:dyDescent="0.3">
      <c r="B26" s="273"/>
      <c r="C26" s="874"/>
      <c r="D26" s="874"/>
      <c r="E26" s="874"/>
      <c r="F26" s="874"/>
      <c r="G26" s="270"/>
      <c r="H26" s="269"/>
      <c r="I26" s="270"/>
      <c r="J26" s="586"/>
      <c r="K26" s="274"/>
      <c r="L26" s="879"/>
      <c r="M26" s="442"/>
      <c r="N26" s="277"/>
      <c r="O26" s="17"/>
      <c r="P26" s="667"/>
      <c r="Q26" s="656"/>
      <c r="R26" s="292"/>
      <c r="S26" s="293"/>
      <c r="T26" s="293"/>
      <c r="U26" s="293"/>
      <c r="V26" s="294"/>
      <c r="W26" s="395"/>
      <c r="X26" s="295"/>
      <c r="Y26" s="296"/>
      <c r="Z26" s="294"/>
      <c r="AA26" s="294"/>
      <c r="AB26" s="294"/>
      <c r="AC26" s="299"/>
      <c r="AD26" s="298"/>
      <c r="AG26" s="277"/>
      <c r="AH26" s="2"/>
      <c r="AI26" s="442"/>
      <c r="AJ26" s="792"/>
      <c r="AK26" s="791"/>
      <c r="AL26" s="277"/>
      <c r="AM26" s="17"/>
      <c r="AN26" s="292"/>
      <c r="AO26" s="293"/>
      <c r="AP26" s="293"/>
      <c r="AQ26" s="293"/>
      <c r="AR26" s="294"/>
      <c r="AS26" s="395"/>
      <c r="AT26" s="295"/>
      <c r="AU26" s="296"/>
      <c r="AV26" s="294"/>
      <c r="AW26" s="294"/>
      <c r="AX26" s="294"/>
      <c r="AY26" s="299"/>
      <c r="AZ26" s="298"/>
      <c r="BA26" s="667"/>
      <c r="BB26" s="656"/>
      <c r="BD26" s="277"/>
      <c r="BE26" s="2"/>
      <c r="BF26" s="442"/>
      <c r="BG26" s="792"/>
      <c r="BH26" s="791"/>
      <c r="BI26" s="277">
        <f t="shared" si="3"/>
        <v>0</v>
      </c>
      <c r="BJ26" s="17"/>
      <c r="BK26" s="292"/>
      <c r="BL26" s="293"/>
      <c r="BM26" s="293"/>
      <c r="BN26" s="293"/>
      <c r="BO26" s="294"/>
      <c r="BP26" s="395"/>
      <c r="BQ26" s="295"/>
      <c r="BR26" s="296"/>
      <c r="BS26" s="294"/>
      <c r="BT26" s="294"/>
      <c r="BU26" s="294"/>
      <c r="BV26" s="299"/>
      <c r="BW26" s="298"/>
      <c r="BX26" s="667"/>
      <c r="BY26" s="656"/>
    </row>
    <row r="27" spans="2:77" s="1" customFormat="1" ht="30" customHeight="1" thickBot="1" x14ac:dyDescent="0.3">
      <c r="B27" s="273" t="s">
        <v>161</v>
      </c>
      <c r="C27" s="418" t="s">
        <v>104</v>
      </c>
      <c r="D27" s="1370" t="s">
        <v>162</v>
      </c>
      <c r="E27" s="1370"/>
      <c r="F27" s="1370"/>
      <c r="G27" s="1371"/>
      <c r="H27" s="1372" t="s">
        <v>163</v>
      </c>
      <c r="I27" s="1370"/>
      <c r="J27" s="1373"/>
      <c r="K27" s="274">
        <v>8456</v>
      </c>
      <c r="L27" s="885">
        <v>0</v>
      </c>
      <c r="M27" s="442">
        <f>L27</f>
        <v>0</v>
      </c>
      <c r="N27" s="277">
        <f>K27*M27</f>
        <v>0</v>
      </c>
      <c r="O27" s="17"/>
      <c r="P27" s="665">
        <f>L27+ŠD!L27</f>
        <v>0</v>
      </c>
      <c r="Q27" s="654">
        <f>N27+ŠD!N27</f>
        <v>0</v>
      </c>
      <c r="R27" s="292">
        <f>M27*3</f>
        <v>0</v>
      </c>
      <c r="S27" s="293"/>
      <c r="T27" s="293"/>
      <c r="U27" s="293"/>
      <c r="V27" s="294"/>
      <c r="W27" s="395"/>
      <c r="X27" s="295"/>
      <c r="Y27" s="296"/>
      <c r="Z27" s="294"/>
      <c r="AA27" s="294"/>
      <c r="AB27" s="294"/>
      <c r="AC27" s="299">
        <f>R27</f>
        <v>0</v>
      </c>
      <c r="AD27" s="298">
        <f>R27/2</f>
        <v>0</v>
      </c>
      <c r="AG27" s="277">
        <v>8456</v>
      </c>
      <c r="AH27" s="688">
        <v>0</v>
      </c>
      <c r="AI27" s="441">
        <f>AH27</f>
        <v>0</v>
      </c>
      <c r="AJ27" s="792">
        <f>AG27*AI27</f>
        <v>0</v>
      </c>
      <c r="AK27" s="791" t="str">
        <f>IF(C27="1.1","02.3.68.1",IF(C27="1.2","02.3.68.2",IF(C27="1.5","02.3.68.5",IF(C27="3.1","02.3.61.1",))))</f>
        <v>02.3.68.2</v>
      </c>
      <c r="AL27" s="277">
        <f>AJ27-N27</f>
        <v>0</v>
      </c>
      <c r="AM27" s="17"/>
      <c r="AN27" s="292">
        <f>AI27*3</f>
        <v>0</v>
      </c>
      <c r="AO27" s="293"/>
      <c r="AP27" s="293"/>
      <c r="AQ27" s="293"/>
      <c r="AR27" s="294"/>
      <c r="AS27" s="395"/>
      <c r="AT27" s="295"/>
      <c r="AU27" s="296"/>
      <c r="AV27" s="294"/>
      <c r="AW27" s="294"/>
      <c r="AX27" s="294"/>
      <c r="AY27" s="299">
        <f>AN27</f>
        <v>0</v>
      </c>
      <c r="AZ27" s="298">
        <f>AN27/2</f>
        <v>0</v>
      </c>
      <c r="BA27" s="665">
        <f>AH27+ŠD!AH27</f>
        <v>0</v>
      </c>
      <c r="BB27" s="654">
        <f>AJ27+ŠD!AJ27</f>
        <v>0</v>
      </c>
      <c r="BD27" s="277">
        <v>8456</v>
      </c>
      <c r="BE27" s="688">
        <v>0</v>
      </c>
      <c r="BF27" s="441">
        <f>BE27</f>
        <v>0</v>
      </c>
      <c r="BG27" s="792">
        <f>BD27*BF27</f>
        <v>0</v>
      </c>
      <c r="BH27" s="791" t="str">
        <f>IF($C27="1.1","02.3.68.1",IF($C27="1.2","02.3.68.2",IF($C27="1.5","02.3.68.5",IF($C27="3.1","02.3.61.1",))))</f>
        <v>02.3.68.2</v>
      </c>
      <c r="BI27" s="277">
        <f t="shared" si="3"/>
        <v>0</v>
      </c>
      <c r="BJ27" s="17"/>
      <c r="BK27" s="292">
        <f>BF27*3</f>
        <v>0</v>
      </c>
      <c r="BL27" s="293"/>
      <c r="BM27" s="293"/>
      <c r="BN27" s="293"/>
      <c r="BO27" s="294"/>
      <c r="BP27" s="395"/>
      <c r="BQ27" s="295"/>
      <c r="BR27" s="296"/>
      <c r="BS27" s="294"/>
      <c r="BT27" s="294"/>
      <c r="BU27" s="294"/>
      <c r="BV27" s="299">
        <f>BK27</f>
        <v>0</v>
      </c>
      <c r="BW27" s="298">
        <f>BK27/2</f>
        <v>0</v>
      </c>
      <c r="BX27" s="665">
        <f>BE27+ŠD!BE27</f>
        <v>0</v>
      </c>
      <c r="BY27" s="654">
        <f>BG27+ŠD!BG27</f>
        <v>0</v>
      </c>
    </row>
    <row r="28" spans="2:77" s="1" customFormat="1" ht="30" hidden="1" customHeight="1" thickBot="1" x14ac:dyDescent="0.3">
      <c r="B28" s="273"/>
      <c r="C28" s="874"/>
      <c r="D28" s="874"/>
      <c r="E28" s="874"/>
      <c r="F28" s="874"/>
      <c r="G28" s="270"/>
      <c r="H28" s="269"/>
      <c r="I28" s="270"/>
      <c r="J28" s="586"/>
      <c r="K28" s="274"/>
      <c r="L28" s="879"/>
      <c r="M28" s="442"/>
      <c r="N28" s="277"/>
      <c r="O28" s="17"/>
      <c r="P28" s="667"/>
      <c r="Q28" s="656"/>
      <c r="R28" s="292"/>
      <c r="S28" s="293"/>
      <c r="T28" s="293"/>
      <c r="U28" s="293"/>
      <c r="V28" s="294"/>
      <c r="W28" s="395"/>
      <c r="X28" s="295"/>
      <c r="Y28" s="296"/>
      <c r="Z28" s="294"/>
      <c r="AA28" s="294"/>
      <c r="AB28" s="294"/>
      <c r="AC28" s="299"/>
      <c r="AD28" s="298"/>
      <c r="AG28" s="277"/>
      <c r="AH28" s="2"/>
      <c r="AI28" s="442"/>
      <c r="AJ28" s="792"/>
      <c r="AK28" s="791"/>
      <c r="AL28" s="277"/>
      <c r="AM28" s="17"/>
      <c r="AN28" s="292"/>
      <c r="AO28" s="293"/>
      <c r="AP28" s="293"/>
      <c r="AQ28" s="293"/>
      <c r="AR28" s="294"/>
      <c r="AS28" s="395"/>
      <c r="AT28" s="295"/>
      <c r="AU28" s="296"/>
      <c r="AV28" s="294"/>
      <c r="AW28" s="294"/>
      <c r="AX28" s="294"/>
      <c r="AY28" s="299"/>
      <c r="AZ28" s="298"/>
      <c r="BA28" s="667"/>
      <c r="BB28" s="656"/>
      <c r="BD28" s="277"/>
      <c r="BE28" s="2"/>
      <c r="BF28" s="442"/>
      <c r="BG28" s="792"/>
      <c r="BH28" s="791"/>
      <c r="BI28" s="277">
        <f t="shared" si="3"/>
        <v>0</v>
      </c>
      <c r="BJ28" s="17"/>
      <c r="BK28" s="292"/>
      <c r="BL28" s="293"/>
      <c r="BM28" s="293"/>
      <c r="BN28" s="293"/>
      <c r="BO28" s="294"/>
      <c r="BP28" s="395"/>
      <c r="BQ28" s="295"/>
      <c r="BR28" s="296"/>
      <c r="BS28" s="294"/>
      <c r="BT28" s="294"/>
      <c r="BU28" s="294"/>
      <c r="BV28" s="299"/>
      <c r="BW28" s="298"/>
      <c r="BX28" s="667"/>
      <c r="BY28" s="656"/>
    </row>
    <row r="29" spans="2:77" s="1" customFormat="1" ht="30" customHeight="1" thickBot="1" x14ac:dyDescent="0.3">
      <c r="B29" s="273" t="s">
        <v>164</v>
      </c>
      <c r="C29" s="418" t="s">
        <v>104</v>
      </c>
      <c r="D29" s="1370" t="s">
        <v>74</v>
      </c>
      <c r="E29" s="1370"/>
      <c r="F29" s="1370"/>
      <c r="G29" s="1371"/>
      <c r="H29" s="1372" t="s">
        <v>122</v>
      </c>
      <c r="I29" s="1370"/>
      <c r="J29" s="1373"/>
      <c r="K29" s="274">
        <v>9010</v>
      </c>
      <c r="L29" s="885">
        <v>0</v>
      </c>
      <c r="M29" s="442">
        <f>L29</f>
        <v>0</v>
      </c>
      <c r="N29" s="277">
        <f>K29*M29</f>
        <v>0</v>
      </c>
      <c r="O29" s="17"/>
      <c r="P29" s="665">
        <f>L29+ŠD!L29</f>
        <v>0</v>
      </c>
      <c r="Q29" s="654">
        <f>N29+ŠD!N29</f>
        <v>0</v>
      </c>
      <c r="R29" s="292">
        <f>2*M29</f>
        <v>0</v>
      </c>
      <c r="S29" s="293"/>
      <c r="T29" s="293"/>
      <c r="U29" s="293"/>
      <c r="V29" s="294"/>
      <c r="W29" s="395"/>
      <c r="X29" s="295"/>
      <c r="Y29" s="296"/>
      <c r="Z29" s="294"/>
      <c r="AA29" s="294"/>
      <c r="AB29" s="294"/>
      <c r="AC29" s="299">
        <f t="shared" ref="AC29" si="4">R29</f>
        <v>0</v>
      </c>
      <c r="AD29" s="298">
        <f>R29/2</f>
        <v>0</v>
      </c>
      <c r="AG29" s="277">
        <v>9010</v>
      </c>
      <c r="AH29" s="688">
        <v>0</v>
      </c>
      <c r="AI29" s="441">
        <f>AH29</f>
        <v>0</v>
      </c>
      <c r="AJ29" s="792">
        <f>AG29*AI29</f>
        <v>0</v>
      </c>
      <c r="AK29" s="791" t="str">
        <f>IF(C29="1.1","02.3.68.1",IF(C29="1.2","02.3.68.2",IF(C29="1.5","02.3.68.5",IF(C29="3.1","02.3.61.1",))))</f>
        <v>02.3.68.2</v>
      </c>
      <c r="AL29" s="277">
        <f>AJ29-N29</f>
        <v>0</v>
      </c>
      <c r="AM29" s="17"/>
      <c r="AN29" s="292">
        <f>2*AI29</f>
        <v>0</v>
      </c>
      <c r="AO29" s="293"/>
      <c r="AP29" s="293"/>
      <c r="AQ29" s="293"/>
      <c r="AR29" s="294"/>
      <c r="AS29" s="395"/>
      <c r="AT29" s="295"/>
      <c r="AU29" s="296"/>
      <c r="AV29" s="294"/>
      <c r="AW29" s="294"/>
      <c r="AX29" s="294"/>
      <c r="AY29" s="299">
        <f t="shared" ref="AY29" si="5">AN29</f>
        <v>0</v>
      </c>
      <c r="AZ29" s="298">
        <f>AN29/2</f>
        <v>0</v>
      </c>
      <c r="BA29" s="665">
        <f>AH29+ŠD!AH29</f>
        <v>0</v>
      </c>
      <c r="BB29" s="654">
        <f>AJ29+ŠD!AJ29</f>
        <v>0</v>
      </c>
      <c r="BD29" s="277">
        <v>9010</v>
      </c>
      <c r="BE29" s="688">
        <v>0</v>
      </c>
      <c r="BF29" s="441">
        <f>BE29</f>
        <v>0</v>
      </c>
      <c r="BG29" s="792">
        <f>BD29*BF29</f>
        <v>0</v>
      </c>
      <c r="BH29" s="791" t="str">
        <f>IF($C29="1.1","02.3.68.1",IF($C29="1.2","02.3.68.2",IF($C29="1.5","02.3.68.5",IF($C29="3.1","02.3.61.1",))))</f>
        <v>02.3.68.2</v>
      </c>
      <c r="BI29" s="277">
        <f t="shared" si="3"/>
        <v>0</v>
      </c>
      <c r="BJ29" s="17"/>
      <c r="BK29" s="292">
        <f>2*BF29</f>
        <v>0</v>
      </c>
      <c r="BL29" s="293"/>
      <c r="BM29" s="293"/>
      <c r="BN29" s="293"/>
      <c r="BO29" s="294"/>
      <c r="BP29" s="395"/>
      <c r="BQ29" s="295"/>
      <c r="BR29" s="296"/>
      <c r="BS29" s="294"/>
      <c r="BT29" s="294"/>
      <c r="BU29" s="294"/>
      <c r="BV29" s="299">
        <f t="shared" ref="BV29" si="6">BK29</f>
        <v>0</v>
      </c>
      <c r="BW29" s="298">
        <f>BK29/2</f>
        <v>0</v>
      </c>
      <c r="BX29" s="665">
        <f>BE29+ŠD!BE29</f>
        <v>0</v>
      </c>
      <c r="BY29" s="654">
        <f>BG29+ŠD!BG29</f>
        <v>0</v>
      </c>
    </row>
    <row r="30" spans="2:77" s="1" customFormat="1" ht="30" hidden="1" customHeight="1" thickBot="1" x14ac:dyDescent="0.3">
      <c r="B30" s="273"/>
      <c r="C30" s="874"/>
      <c r="D30" s="874"/>
      <c r="E30" s="874"/>
      <c r="F30" s="874"/>
      <c r="G30" s="270"/>
      <c r="H30" s="269"/>
      <c r="I30" s="270"/>
      <c r="J30" s="586"/>
      <c r="K30" s="274"/>
      <c r="L30" s="879"/>
      <c r="M30" s="442"/>
      <c r="N30" s="277"/>
      <c r="O30" s="17"/>
      <c r="P30" s="667"/>
      <c r="Q30" s="656"/>
      <c r="R30" s="292"/>
      <c r="S30" s="293"/>
      <c r="T30" s="293"/>
      <c r="U30" s="293"/>
      <c r="V30" s="294"/>
      <c r="W30" s="395"/>
      <c r="X30" s="295"/>
      <c r="Y30" s="296"/>
      <c r="Z30" s="294"/>
      <c r="AA30" s="294"/>
      <c r="AB30" s="294"/>
      <c r="AC30" s="299"/>
      <c r="AD30" s="298"/>
      <c r="AG30" s="277"/>
      <c r="AH30" s="2"/>
      <c r="AI30" s="442"/>
      <c r="AJ30" s="792"/>
      <c r="AK30" s="791"/>
      <c r="AL30" s="277"/>
      <c r="AM30" s="17"/>
      <c r="AN30" s="292"/>
      <c r="AO30" s="293"/>
      <c r="AP30" s="293"/>
      <c r="AQ30" s="293"/>
      <c r="AR30" s="294"/>
      <c r="AS30" s="395"/>
      <c r="AT30" s="295"/>
      <c r="AU30" s="296"/>
      <c r="AV30" s="294"/>
      <c r="AW30" s="294"/>
      <c r="AX30" s="294"/>
      <c r="AY30" s="299"/>
      <c r="AZ30" s="298"/>
      <c r="BA30" s="667"/>
      <c r="BB30" s="656"/>
      <c r="BD30" s="277"/>
      <c r="BE30" s="2"/>
      <c r="BF30" s="442"/>
      <c r="BG30" s="792"/>
      <c r="BH30" s="791"/>
      <c r="BI30" s="277">
        <f t="shared" si="3"/>
        <v>0</v>
      </c>
      <c r="BJ30" s="17"/>
      <c r="BK30" s="292"/>
      <c r="BL30" s="293"/>
      <c r="BM30" s="293"/>
      <c r="BN30" s="293"/>
      <c r="BO30" s="294"/>
      <c r="BP30" s="395"/>
      <c r="BQ30" s="295"/>
      <c r="BR30" s="296"/>
      <c r="BS30" s="294"/>
      <c r="BT30" s="294"/>
      <c r="BU30" s="294"/>
      <c r="BV30" s="299"/>
      <c r="BW30" s="298"/>
      <c r="BX30" s="667"/>
      <c r="BY30" s="656"/>
    </row>
    <row r="31" spans="2:77" s="1" customFormat="1" ht="39.75" customHeight="1" thickBot="1" x14ac:dyDescent="0.3">
      <c r="B31" s="273" t="s">
        <v>165</v>
      </c>
      <c r="C31" s="418" t="s">
        <v>104</v>
      </c>
      <c r="D31" s="1370" t="s">
        <v>166</v>
      </c>
      <c r="E31" s="1370"/>
      <c r="F31" s="1370"/>
      <c r="G31" s="1371"/>
      <c r="H31" s="1372" t="s">
        <v>125</v>
      </c>
      <c r="I31" s="1370"/>
      <c r="J31" s="1373"/>
      <c r="K31" s="274">
        <v>8150</v>
      </c>
      <c r="L31" s="885">
        <v>0</v>
      </c>
      <c r="M31" s="442">
        <f>L31</f>
        <v>0</v>
      </c>
      <c r="N31" s="277">
        <f>K31*M31</f>
        <v>0</v>
      </c>
      <c r="O31" s="17"/>
      <c r="P31" s="665">
        <f>L31+ŠD!L31</f>
        <v>0</v>
      </c>
      <c r="Q31" s="654">
        <f>N31+ŠD!N31</f>
        <v>0</v>
      </c>
      <c r="R31" s="292">
        <f>2*M31</f>
        <v>0</v>
      </c>
      <c r="S31" s="293"/>
      <c r="T31" s="293"/>
      <c r="U31" s="293"/>
      <c r="V31" s="294"/>
      <c r="W31" s="395"/>
      <c r="X31" s="295"/>
      <c r="Y31" s="296"/>
      <c r="Z31" s="294"/>
      <c r="AA31" s="294"/>
      <c r="AB31" s="294"/>
      <c r="AC31" s="299">
        <f>R31</f>
        <v>0</v>
      </c>
      <c r="AD31" s="298">
        <f>AC31/2</f>
        <v>0</v>
      </c>
      <c r="AG31" s="277">
        <v>8150</v>
      </c>
      <c r="AH31" s="688">
        <v>0</v>
      </c>
      <c r="AI31" s="441">
        <f>AH31</f>
        <v>0</v>
      </c>
      <c r="AJ31" s="792">
        <f>AG31*AI31</f>
        <v>0</v>
      </c>
      <c r="AK31" s="791" t="str">
        <f>IF(C31="1.1","02.3.68.1",IF(C31="1.2","02.3.68.2",IF(C31="1.5","02.3.68.5",IF(C31="3.1","02.3.61.1",))))</f>
        <v>02.3.68.2</v>
      </c>
      <c r="AL31" s="277">
        <f>AJ31-N31</f>
        <v>0</v>
      </c>
      <c r="AM31" s="17"/>
      <c r="AN31" s="292">
        <f>2*AI31</f>
        <v>0</v>
      </c>
      <c r="AO31" s="293"/>
      <c r="AP31" s="293"/>
      <c r="AQ31" s="293"/>
      <c r="AR31" s="294"/>
      <c r="AS31" s="395"/>
      <c r="AT31" s="295"/>
      <c r="AU31" s="296"/>
      <c r="AV31" s="294"/>
      <c r="AW31" s="294"/>
      <c r="AX31" s="294"/>
      <c r="AY31" s="299">
        <f>AN31</f>
        <v>0</v>
      </c>
      <c r="AZ31" s="298">
        <f>AY31/2</f>
        <v>0</v>
      </c>
      <c r="BA31" s="665">
        <f>AH31+ŠD!AH31</f>
        <v>0</v>
      </c>
      <c r="BB31" s="654">
        <f>AJ31+ŠD!AJ31</f>
        <v>0</v>
      </c>
      <c r="BD31" s="277">
        <v>8150</v>
      </c>
      <c r="BE31" s="688">
        <v>0</v>
      </c>
      <c r="BF31" s="441">
        <f>BE31</f>
        <v>0</v>
      </c>
      <c r="BG31" s="792">
        <f>BD31*BF31</f>
        <v>0</v>
      </c>
      <c r="BH31" s="791" t="str">
        <f>IF($C31="1.1","02.3.68.1",IF($C31="1.2","02.3.68.2",IF($C31="1.5","02.3.68.5",IF($C31="3.1","02.3.61.1",))))</f>
        <v>02.3.68.2</v>
      </c>
      <c r="BI31" s="277">
        <f t="shared" si="3"/>
        <v>0</v>
      </c>
      <c r="BJ31" s="17"/>
      <c r="BK31" s="292">
        <f>2*BF31</f>
        <v>0</v>
      </c>
      <c r="BL31" s="293"/>
      <c r="BM31" s="293"/>
      <c r="BN31" s="293"/>
      <c r="BO31" s="294"/>
      <c r="BP31" s="395"/>
      <c r="BQ31" s="295"/>
      <c r="BR31" s="296"/>
      <c r="BS31" s="294"/>
      <c r="BT31" s="294"/>
      <c r="BU31" s="294"/>
      <c r="BV31" s="299">
        <f>BK31</f>
        <v>0</v>
      </c>
      <c r="BW31" s="298">
        <f>BV31/2</f>
        <v>0</v>
      </c>
      <c r="BX31" s="665">
        <f>BE31+ŠD!BE31</f>
        <v>0</v>
      </c>
      <c r="BY31" s="654">
        <f>BG31+ŠD!BG31</f>
        <v>0</v>
      </c>
    </row>
    <row r="32" spans="2:77" s="1" customFormat="1" ht="30" hidden="1" customHeight="1" thickBot="1" x14ac:dyDescent="0.3">
      <c r="B32" s="273"/>
      <c r="C32" s="874"/>
      <c r="D32" s="874"/>
      <c r="E32" s="874"/>
      <c r="F32" s="874"/>
      <c r="G32" s="270"/>
      <c r="H32" s="269"/>
      <c r="I32" s="270"/>
      <c r="J32" s="586"/>
      <c r="K32" s="274"/>
      <c r="L32" s="879"/>
      <c r="M32" s="442"/>
      <c r="N32" s="277"/>
      <c r="O32" s="17"/>
      <c r="P32" s="667"/>
      <c r="Q32" s="656"/>
      <c r="R32" s="292"/>
      <c r="S32" s="293"/>
      <c r="T32" s="293"/>
      <c r="U32" s="293"/>
      <c r="V32" s="294"/>
      <c r="W32" s="395"/>
      <c r="X32" s="295"/>
      <c r="Y32" s="296"/>
      <c r="Z32" s="294"/>
      <c r="AA32" s="294"/>
      <c r="AB32" s="294"/>
      <c r="AC32" s="299"/>
      <c r="AD32" s="298"/>
      <c r="AG32" s="277"/>
      <c r="AH32" s="2"/>
      <c r="AI32" s="442"/>
      <c r="AJ32" s="792"/>
      <c r="AK32" s="791"/>
      <c r="AL32" s="277"/>
      <c r="AM32" s="17"/>
      <c r="AN32" s="292"/>
      <c r="AO32" s="293"/>
      <c r="AP32" s="293"/>
      <c r="AQ32" s="293"/>
      <c r="AR32" s="294"/>
      <c r="AS32" s="395"/>
      <c r="AT32" s="295"/>
      <c r="AU32" s="296"/>
      <c r="AV32" s="294"/>
      <c r="AW32" s="294"/>
      <c r="AX32" s="294"/>
      <c r="AY32" s="299"/>
      <c r="AZ32" s="298"/>
      <c r="BA32" s="667"/>
      <c r="BB32" s="656"/>
      <c r="BD32" s="277"/>
      <c r="BE32" s="2"/>
      <c r="BF32" s="442"/>
      <c r="BG32" s="792"/>
      <c r="BH32" s="791"/>
      <c r="BI32" s="277">
        <f t="shared" si="3"/>
        <v>0</v>
      </c>
      <c r="BJ32" s="17"/>
      <c r="BK32" s="292"/>
      <c r="BL32" s="293"/>
      <c r="BM32" s="293"/>
      <c r="BN32" s="293"/>
      <c r="BO32" s="294"/>
      <c r="BP32" s="395"/>
      <c r="BQ32" s="295"/>
      <c r="BR32" s="296"/>
      <c r="BS32" s="294"/>
      <c r="BT32" s="294"/>
      <c r="BU32" s="294"/>
      <c r="BV32" s="299"/>
      <c r="BW32" s="298"/>
      <c r="BX32" s="667"/>
      <c r="BY32" s="656"/>
    </row>
    <row r="33" spans="2:77" s="1" customFormat="1" ht="30" customHeight="1" thickBot="1" x14ac:dyDescent="0.3">
      <c r="B33" s="273" t="s">
        <v>167</v>
      </c>
      <c r="C33" s="417" t="s">
        <v>83</v>
      </c>
      <c r="D33" s="1370" t="s">
        <v>168</v>
      </c>
      <c r="E33" s="1370"/>
      <c r="F33" s="1370"/>
      <c r="G33" s="1371"/>
      <c r="H33" s="1372" t="s">
        <v>81</v>
      </c>
      <c r="I33" s="1370"/>
      <c r="J33" s="1373"/>
      <c r="K33" s="274">
        <v>11030</v>
      </c>
      <c r="L33" s="885">
        <v>0</v>
      </c>
      <c r="M33" s="442">
        <f>L33</f>
        <v>0</v>
      </c>
      <c r="N33" s="277">
        <f>K33*M33</f>
        <v>0</v>
      </c>
      <c r="O33" s="17"/>
      <c r="P33" s="665">
        <f>L33+ŠD!L33</f>
        <v>0</v>
      </c>
      <c r="Q33" s="654">
        <f>N33+ŠD!N33</f>
        <v>0</v>
      </c>
      <c r="R33" s="292">
        <f>M33</f>
        <v>0</v>
      </c>
      <c r="S33" s="293"/>
      <c r="T33" s="293"/>
      <c r="U33" s="293"/>
      <c r="V33" s="294"/>
      <c r="W33" s="395"/>
      <c r="X33" s="295"/>
      <c r="Y33" s="296"/>
      <c r="Z33" s="294"/>
      <c r="AA33" s="294"/>
      <c r="AB33" s="294"/>
      <c r="AC33" s="299">
        <f t="shared" ref="AC33" si="7">R33</f>
        <v>0</v>
      </c>
      <c r="AD33" s="298">
        <f>R33</f>
        <v>0</v>
      </c>
      <c r="AG33" s="277">
        <v>11030</v>
      </c>
      <c r="AH33" s="688">
        <v>0</v>
      </c>
      <c r="AI33" s="441">
        <f>AH33</f>
        <v>0</v>
      </c>
      <c r="AJ33" s="792">
        <f>AG33*AI33</f>
        <v>0</v>
      </c>
      <c r="AK33" s="791" t="str">
        <f>IF(C33="1.1","02.3.68.1",IF(C33="1.2","02.3.68.2",IF(C33="1.5","02.3.68.5",IF(C33="3.1","02.3.61.1",))))</f>
        <v>02.3.68.5</v>
      </c>
      <c r="AL33" s="277">
        <f>AJ33-N33</f>
        <v>0</v>
      </c>
      <c r="AM33" s="17"/>
      <c r="AN33" s="292">
        <f>AI33</f>
        <v>0</v>
      </c>
      <c r="AO33" s="293"/>
      <c r="AP33" s="293"/>
      <c r="AQ33" s="293"/>
      <c r="AR33" s="294"/>
      <c r="AS33" s="395"/>
      <c r="AT33" s="295"/>
      <c r="AU33" s="296"/>
      <c r="AV33" s="294"/>
      <c r="AW33" s="294"/>
      <c r="AX33" s="294"/>
      <c r="AY33" s="299">
        <f t="shared" ref="AY33" si="8">AN33</f>
        <v>0</v>
      </c>
      <c r="AZ33" s="298">
        <f>AN33</f>
        <v>0</v>
      </c>
      <c r="BA33" s="665">
        <f>AH33+ŠD!AH33</f>
        <v>0</v>
      </c>
      <c r="BB33" s="654">
        <f>AJ33+ŠD!AJ33</f>
        <v>0</v>
      </c>
      <c r="BD33" s="277">
        <v>11030</v>
      </c>
      <c r="BE33" s="688">
        <v>0</v>
      </c>
      <c r="BF33" s="441">
        <f>BE33</f>
        <v>0</v>
      </c>
      <c r="BG33" s="792">
        <f>BD33*BF33</f>
        <v>0</v>
      </c>
      <c r="BH33" s="791" t="str">
        <f>IF($C33="1.1","02.3.68.1",IF($C33="1.2","02.3.68.2",IF($C33="1.5","02.3.68.5",IF($C33="3.1","02.3.61.1",))))</f>
        <v>02.3.68.5</v>
      </c>
      <c r="BI33" s="277">
        <f t="shared" si="3"/>
        <v>0</v>
      </c>
      <c r="BJ33" s="17"/>
      <c r="BK33" s="292">
        <f>BF33</f>
        <v>0</v>
      </c>
      <c r="BL33" s="293"/>
      <c r="BM33" s="293"/>
      <c r="BN33" s="293"/>
      <c r="BO33" s="294"/>
      <c r="BP33" s="395"/>
      <c r="BQ33" s="295"/>
      <c r="BR33" s="296"/>
      <c r="BS33" s="294"/>
      <c r="BT33" s="294"/>
      <c r="BU33" s="294"/>
      <c r="BV33" s="299">
        <f t="shared" ref="BV33" si="9">BK33</f>
        <v>0</v>
      </c>
      <c r="BW33" s="298">
        <f>BK33</f>
        <v>0</v>
      </c>
      <c r="BX33" s="665">
        <f>BE33+ŠD!BE33</f>
        <v>0</v>
      </c>
      <c r="BY33" s="654">
        <f>BG33+ŠD!BG33</f>
        <v>0</v>
      </c>
    </row>
    <row r="34" spans="2:77" s="1" customFormat="1" ht="30" hidden="1" customHeight="1" thickBot="1" x14ac:dyDescent="0.3">
      <c r="B34" s="273"/>
      <c r="C34" s="874"/>
      <c r="D34" s="874"/>
      <c r="E34" s="874"/>
      <c r="F34" s="874"/>
      <c r="G34" s="270"/>
      <c r="H34" s="269"/>
      <c r="I34" s="270"/>
      <c r="J34" s="586"/>
      <c r="K34" s="274"/>
      <c r="L34" s="879"/>
      <c r="M34" s="442"/>
      <c r="N34" s="277"/>
      <c r="O34" s="17"/>
      <c r="P34" s="667"/>
      <c r="Q34" s="656"/>
      <c r="R34" s="292"/>
      <c r="S34" s="293"/>
      <c r="T34" s="293"/>
      <c r="U34" s="293"/>
      <c r="V34" s="294"/>
      <c r="W34" s="395"/>
      <c r="X34" s="295"/>
      <c r="Y34" s="296"/>
      <c r="Z34" s="294"/>
      <c r="AA34" s="294"/>
      <c r="AB34" s="294"/>
      <c r="AC34" s="299"/>
      <c r="AD34" s="298"/>
      <c r="AG34" s="277"/>
      <c r="AH34" s="2"/>
      <c r="AI34" s="442"/>
      <c r="AJ34" s="792"/>
      <c r="AK34" s="791"/>
      <c r="AL34" s="277"/>
      <c r="AM34" s="17"/>
      <c r="AN34" s="292"/>
      <c r="AO34" s="293"/>
      <c r="AP34" s="293"/>
      <c r="AQ34" s="293"/>
      <c r="AR34" s="294"/>
      <c r="AS34" s="395"/>
      <c r="AT34" s="295"/>
      <c r="AU34" s="296"/>
      <c r="AV34" s="294"/>
      <c r="AW34" s="294"/>
      <c r="AX34" s="294"/>
      <c r="AY34" s="299"/>
      <c r="AZ34" s="298"/>
      <c r="BA34" s="667"/>
      <c r="BB34" s="656"/>
      <c r="BD34" s="277"/>
      <c r="BE34" s="2"/>
      <c r="BF34" s="442"/>
      <c r="BG34" s="792"/>
      <c r="BH34" s="791"/>
      <c r="BI34" s="277">
        <f t="shared" si="3"/>
        <v>0</v>
      </c>
      <c r="BJ34" s="17"/>
      <c r="BK34" s="292"/>
      <c r="BL34" s="293"/>
      <c r="BM34" s="293"/>
      <c r="BN34" s="293"/>
      <c r="BO34" s="294"/>
      <c r="BP34" s="395"/>
      <c r="BQ34" s="295"/>
      <c r="BR34" s="296"/>
      <c r="BS34" s="294"/>
      <c r="BT34" s="294"/>
      <c r="BU34" s="294"/>
      <c r="BV34" s="299"/>
      <c r="BW34" s="298"/>
      <c r="BX34" s="667"/>
      <c r="BY34" s="656"/>
    </row>
    <row r="35" spans="2:77" s="1" customFormat="1" ht="45" customHeight="1" thickBot="1" x14ac:dyDescent="0.3">
      <c r="B35" s="273" t="s">
        <v>169</v>
      </c>
      <c r="C35" s="418" t="s">
        <v>104</v>
      </c>
      <c r="D35" s="1370" t="s">
        <v>170</v>
      </c>
      <c r="E35" s="1370"/>
      <c r="F35" s="1370"/>
      <c r="G35" s="1371"/>
      <c r="H35" s="1372" t="s">
        <v>78</v>
      </c>
      <c r="I35" s="1370"/>
      <c r="J35" s="1373"/>
      <c r="K35" s="274">
        <v>5637</v>
      </c>
      <c r="L35" s="885">
        <v>0</v>
      </c>
      <c r="M35" s="442">
        <f>L35</f>
        <v>0</v>
      </c>
      <c r="N35" s="277">
        <f>K35*M35</f>
        <v>0</v>
      </c>
      <c r="O35" s="17"/>
      <c r="P35" s="665">
        <f>L35+ŠD!L35</f>
        <v>0</v>
      </c>
      <c r="Q35" s="654">
        <f>N35+ŠD!N35</f>
        <v>0</v>
      </c>
      <c r="R35" s="292">
        <f>2*M35</f>
        <v>0</v>
      </c>
      <c r="S35" s="293"/>
      <c r="T35" s="293"/>
      <c r="U35" s="293"/>
      <c r="V35" s="294"/>
      <c r="W35" s="395"/>
      <c r="X35" s="295"/>
      <c r="Y35" s="296"/>
      <c r="Z35" s="294"/>
      <c r="AA35" s="294"/>
      <c r="AB35" s="294"/>
      <c r="AC35" s="299">
        <f>R35/2</f>
        <v>0</v>
      </c>
      <c r="AD35" s="298">
        <f>R35/4</f>
        <v>0</v>
      </c>
      <c r="AG35" s="277">
        <v>5637</v>
      </c>
      <c r="AH35" s="688">
        <v>0</v>
      </c>
      <c r="AI35" s="441">
        <f>AH35</f>
        <v>0</v>
      </c>
      <c r="AJ35" s="792">
        <f>AG35*AI35</f>
        <v>0</v>
      </c>
      <c r="AK35" s="791" t="str">
        <f>IF(C35="1.1","02.3.68.1",IF(C35="1.2","02.3.68.2",IF(C35="1.5","02.3.68.5",IF(C35="3.1","02.3.61.1",))))</f>
        <v>02.3.68.2</v>
      </c>
      <c r="AL35" s="277">
        <f>AJ35-N35</f>
        <v>0</v>
      </c>
      <c r="AM35" s="17"/>
      <c r="AN35" s="292">
        <f>2*AI35</f>
        <v>0</v>
      </c>
      <c r="AO35" s="293"/>
      <c r="AP35" s="293"/>
      <c r="AQ35" s="293"/>
      <c r="AR35" s="294"/>
      <c r="AS35" s="395"/>
      <c r="AT35" s="295"/>
      <c r="AU35" s="296"/>
      <c r="AV35" s="294"/>
      <c r="AW35" s="294"/>
      <c r="AX35" s="294"/>
      <c r="AY35" s="299">
        <f>AN35/2</f>
        <v>0</v>
      </c>
      <c r="AZ35" s="298">
        <f>AN35/4</f>
        <v>0</v>
      </c>
      <c r="BA35" s="665">
        <f>AH35+ŠD!AH35</f>
        <v>0</v>
      </c>
      <c r="BB35" s="654">
        <f>AJ35+ŠD!AJ35</f>
        <v>0</v>
      </c>
      <c r="BD35" s="277">
        <v>5637</v>
      </c>
      <c r="BE35" s="688">
        <v>0</v>
      </c>
      <c r="BF35" s="441">
        <f>BE35</f>
        <v>0</v>
      </c>
      <c r="BG35" s="792">
        <f>BD35*BF35</f>
        <v>0</v>
      </c>
      <c r="BH35" s="791" t="str">
        <f>IF($C35="1.1","02.3.68.1",IF($C35="1.2","02.3.68.2",IF($C35="1.5","02.3.68.5",IF($C35="3.1","02.3.61.1",))))</f>
        <v>02.3.68.2</v>
      </c>
      <c r="BI35" s="277">
        <f t="shared" si="3"/>
        <v>0</v>
      </c>
      <c r="BJ35" s="17"/>
      <c r="BK35" s="292">
        <f>2*BF35</f>
        <v>0</v>
      </c>
      <c r="BL35" s="293"/>
      <c r="BM35" s="293"/>
      <c r="BN35" s="293"/>
      <c r="BO35" s="294"/>
      <c r="BP35" s="395"/>
      <c r="BQ35" s="295"/>
      <c r="BR35" s="296"/>
      <c r="BS35" s="294"/>
      <c r="BT35" s="294"/>
      <c r="BU35" s="294"/>
      <c r="BV35" s="299">
        <f>BK35/2</f>
        <v>0</v>
      </c>
      <c r="BW35" s="298">
        <f>BK35/4</f>
        <v>0</v>
      </c>
      <c r="BX35" s="665">
        <f>BE35+ŠD!BE35</f>
        <v>0</v>
      </c>
      <c r="BY35" s="654">
        <f>BG35+ŠD!BG35</f>
        <v>0</v>
      </c>
    </row>
    <row r="36" spans="2:77" s="1" customFormat="1" ht="30" hidden="1" customHeight="1" thickBot="1" x14ac:dyDescent="0.3">
      <c r="B36" s="273"/>
      <c r="C36" s="874"/>
      <c r="D36" s="874"/>
      <c r="E36" s="874"/>
      <c r="F36" s="874"/>
      <c r="G36" s="270"/>
      <c r="H36" s="269"/>
      <c r="I36" s="270"/>
      <c r="J36" s="586"/>
      <c r="K36" s="274"/>
      <c r="L36" s="879"/>
      <c r="M36" s="442"/>
      <c r="N36" s="277"/>
      <c r="O36" s="17"/>
      <c r="P36" s="667"/>
      <c r="Q36" s="656"/>
      <c r="R36" s="292"/>
      <c r="S36" s="293"/>
      <c r="T36" s="293"/>
      <c r="U36" s="293"/>
      <c r="V36" s="294"/>
      <c r="W36" s="395"/>
      <c r="X36" s="295"/>
      <c r="Y36" s="296"/>
      <c r="Z36" s="294"/>
      <c r="AA36" s="294"/>
      <c r="AB36" s="294"/>
      <c r="AC36" s="299"/>
      <c r="AD36" s="298"/>
      <c r="AG36" s="277"/>
      <c r="AH36" s="2"/>
      <c r="AI36" s="442"/>
      <c r="AJ36" s="792"/>
      <c r="AK36" s="791"/>
      <c r="AL36" s="277"/>
      <c r="AM36" s="17"/>
      <c r="AN36" s="292"/>
      <c r="AO36" s="293"/>
      <c r="AP36" s="293"/>
      <c r="AQ36" s="293"/>
      <c r="AR36" s="294"/>
      <c r="AS36" s="395"/>
      <c r="AT36" s="295"/>
      <c r="AU36" s="296"/>
      <c r="AV36" s="294"/>
      <c r="AW36" s="294"/>
      <c r="AX36" s="294"/>
      <c r="AY36" s="299"/>
      <c r="AZ36" s="298"/>
      <c r="BA36" s="667"/>
      <c r="BB36" s="656"/>
      <c r="BD36" s="277"/>
      <c r="BE36" s="2"/>
      <c r="BF36" s="442"/>
      <c r="BG36" s="792"/>
      <c r="BH36" s="791"/>
      <c r="BI36" s="277">
        <f t="shared" si="3"/>
        <v>0</v>
      </c>
      <c r="BJ36" s="17"/>
      <c r="BK36" s="292"/>
      <c r="BL36" s="293"/>
      <c r="BM36" s="293"/>
      <c r="BN36" s="293"/>
      <c r="BO36" s="294"/>
      <c r="BP36" s="395"/>
      <c r="BQ36" s="295"/>
      <c r="BR36" s="296"/>
      <c r="BS36" s="294"/>
      <c r="BT36" s="294"/>
      <c r="BU36" s="294"/>
      <c r="BV36" s="299"/>
      <c r="BW36" s="298"/>
      <c r="BX36" s="667"/>
      <c r="BY36" s="656"/>
    </row>
    <row r="37" spans="2:77" s="1" customFormat="1" ht="30" customHeight="1" thickBot="1" x14ac:dyDescent="0.3">
      <c r="B37" s="273" t="s">
        <v>171</v>
      </c>
      <c r="C37" s="417" t="s">
        <v>83</v>
      </c>
      <c r="D37" s="1378" t="s">
        <v>248</v>
      </c>
      <c r="E37" s="1379"/>
      <c r="F37" s="1379"/>
      <c r="G37" s="1380"/>
      <c r="H37" s="1372" t="s">
        <v>84</v>
      </c>
      <c r="I37" s="1370"/>
      <c r="J37" s="1373"/>
      <c r="K37" s="274">
        <f>IF(D37="",0,LEFT(RIGHT(D37,8),2)*2000)</f>
        <v>128000</v>
      </c>
      <c r="L37" s="885">
        <v>0</v>
      </c>
      <c r="M37" s="442">
        <f>K37*L37</f>
        <v>0</v>
      </c>
      <c r="N37" s="277">
        <f>K37*L37</f>
        <v>0</v>
      </c>
      <c r="O37" s="17"/>
      <c r="P37" s="665">
        <f>L37+ŠD!L37</f>
        <v>0</v>
      </c>
      <c r="Q37" s="654">
        <f>N37+ŠD!N37</f>
        <v>0</v>
      </c>
      <c r="R37" s="292"/>
      <c r="S37" s="293"/>
      <c r="T37" s="293"/>
      <c r="U37" s="293"/>
      <c r="V37" s="293">
        <f>M37/128000</f>
        <v>0</v>
      </c>
      <c r="W37" s="395"/>
      <c r="X37" s="295"/>
      <c r="Y37" s="296">
        <f>IF($M37&lt;&gt;0,"X",0)</f>
        <v>0</v>
      </c>
      <c r="Z37" s="294">
        <f>IF($M37&lt;&gt;0,"XXX",0)</f>
        <v>0</v>
      </c>
      <c r="AA37" s="294">
        <f>IF($M37&lt;&gt;0,"XXX",0)</f>
        <v>0</v>
      </c>
      <c r="AB37" s="294">
        <f>IF($M37&lt;&gt;0,"XXX",0)</f>
        <v>0</v>
      </c>
      <c r="AC37" s="299"/>
      <c r="AD37" s="298"/>
      <c r="AG37" s="277">
        <v>128000</v>
      </c>
      <c r="AH37" s="688">
        <v>0</v>
      </c>
      <c r="AI37" s="442">
        <f>AG37*AH37</f>
        <v>0</v>
      </c>
      <c r="AJ37" s="792">
        <f>AG37*AH37</f>
        <v>0</v>
      </c>
      <c r="AK37" s="791" t="str">
        <f>IF(C37="1.1","02.3.68.1",IF(C37="1.2","02.3.68.2",IF(C37="1.5","02.3.68.5",IF(C37="3.1","02.3.61.1",))))</f>
        <v>02.3.68.5</v>
      </c>
      <c r="AL37" s="277">
        <f>AJ37-N37</f>
        <v>0</v>
      </c>
      <c r="AM37" s="17"/>
      <c r="AN37" s="292"/>
      <c r="AO37" s="293"/>
      <c r="AP37" s="293"/>
      <c r="AQ37" s="293"/>
      <c r="AR37" s="293">
        <f>AI37/128000</f>
        <v>0</v>
      </c>
      <c r="AS37" s="395"/>
      <c r="AT37" s="295"/>
      <c r="AU37" s="296">
        <f>IF(AI37&lt;&gt;0,"X",0)</f>
        <v>0</v>
      </c>
      <c r="AV37" s="294">
        <f>IF(AI37&lt;&gt;0,"XXX",0)</f>
        <v>0</v>
      </c>
      <c r="AW37" s="294">
        <f>IF(AI37&lt;&gt;0,"XXX",0)</f>
        <v>0</v>
      </c>
      <c r="AX37" s="294">
        <f>IF(AI37&lt;&gt;0,"XXX",0)</f>
        <v>0</v>
      </c>
      <c r="AY37" s="297"/>
      <c r="AZ37" s="298"/>
      <c r="BA37" s="665">
        <f>AH37+ŠD!AH37</f>
        <v>0</v>
      </c>
      <c r="BB37" s="654">
        <f>AJ37+ŠD!AJ37</f>
        <v>0</v>
      </c>
      <c r="BD37" s="277">
        <v>128000</v>
      </c>
      <c r="BE37" s="688">
        <v>0</v>
      </c>
      <c r="BF37" s="442">
        <f>BD37*BE37</f>
        <v>0</v>
      </c>
      <c r="BG37" s="792">
        <f>BD37*BE37</f>
        <v>0</v>
      </c>
      <c r="BH37" s="791" t="str">
        <f>IF($C37="1.1","02.3.68.1",IF($C37="1.2","02.3.68.2",IF($C37="1.5","02.3.68.5",IF($C37="3.1","02.3.61.1",))))</f>
        <v>02.3.68.5</v>
      </c>
      <c r="BI37" s="277">
        <f t="shared" si="3"/>
        <v>0</v>
      </c>
      <c r="BJ37" s="17"/>
      <c r="BK37" s="292"/>
      <c r="BL37" s="293"/>
      <c r="BM37" s="293"/>
      <c r="BN37" s="293"/>
      <c r="BO37" s="293">
        <f>BF37/128000</f>
        <v>0</v>
      </c>
      <c r="BP37" s="395"/>
      <c r="BQ37" s="295"/>
      <c r="BR37" s="296">
        <f>IF(BF37&lt;&gt;0,"X",0)</f>
        <v>0</v>
      </c>
      <c r="BS37" s="294">
        <f>IF(BF37&lt;&gt;0,"XXX",0)</f>
        <v>0</v>
      </c>
      <c r="BT37" s="294">
        <f>IF(BF37&lt;&gt;0,"XXX",0)</f>
        <v>0</v>
      </c>
      <c r="BU37" s="294">
        <f>IF(BF37&lt;&gt;0,"XXX",0)</f>
        <v>0</v>
      </c>
      <c r="BV37" s="297"/>
      <c r="BW37" s="298"/>
      <c r="BX37" s="665">
        <f>BE37+ŠD!BE37</f>
        <v>0</v>
      </c>
      <c r="BY37" s="654">
        <f>BG37+ŠD!BG37</f>
        <v>0</v>
      </c>
    </row>
    <row r="38" spans="2:77" s="1" customFormat="1" ht="30" hidden="1" customHeight="1" thickBot="1" x14ac:dyDescent="0.3">
      <c r="B38" s="273"/>
      <c r="C38" s="934"/>
      <c r="D38" s="957"/>
      <c r="E38" s="957"/>
      <c r="F38" s="957"/>
      <c r="G38" s="958"/>
      <c r="H38" s="269"/>
      <c r="I38" s="270"/>
      <c r="J38" s="586"/>
      <c r="K38" s="274"/>
      <c r="L38" s="879"/>
      <c r="M38" s="442"/>
      <c r="N38" s="277"/>
      <c r="O38" s="17"/>
      <c r="P38" s="666"/>
      <c r="Q38" s="655"/>
      <c r="R38" s="292"/>
      <c r="S38" s="293"/>
      <c r="T38" s="293"/>
      <c r="U38" s="293"/>
      <c r="V38" s="294"/>
      <c r="W38" s="395"/>
      <c r="X38" s="295"/>
      <c r="Y38" s="296"/>
      <c r="Z38" s="294"/>
      <c r="AA38" s="294"/>
      <c r="AB38" s="294"/>
      <c r="AC38" s="299"/>
      <c r="AD38" s="298"/>
      <c r="AG38" s="277"/>
      <c r="AH38" s="2"/>
      <c r="AI38" s="442"/>
      <c r="AJ38" s="792"/>
      <c r="AK38" s="791"/>
      <c r="AL38" s="277"/>
      <c r="AM38" s="17"/>
      <c r="AN38" s="292"/>
      <c r="AO38" s="293"/>
      <c r="AP38" s="293"/>
      <c r="AQ38" s="293"/>
      <c r="AR38" s="294"/>
      <c r="AS38" s="395"/>
      <c r="AT38" s="295"/>
      <c r="AU38" s="296"/>
      <c r="AV38" s="294"/>
      <c r="AW38" s="294"/>
      <c r="AX38" s="294"/>
      <c r="AY38" s="297"/>
      <c r="AZ38" s="298"/>
      <c r="BA38" s="666"/>
      <c r="BB38" s="655"/>
      <c r="BD38" s="277"/>
      <c r="BE38" s="2"/>
      <c r="BF38" s="442"/>
      <c r="BG38" s="792"/>
      <c r="BH38" s="791"/>
      <c r="BI38" s="277">
        <f t="shared" si="3"/>
        <v>0</v>
      </c>
      <c r="BJ38" s="17"/>
      <c r="BK38" s="292"/>
      <c r="BL38" s="293"/>
      <c r="BM38" s="293"/>
      <c r="BN38" s="293"/>
      <c r="BO38" s="294"/>
      <c r="BP38" s="395"/>
      <c r="BQ38" s="295"/>
      <c r="BR38" s="296"/>
      <c r="BS38" s="294"/>
      <c r="BT38" s="294"/>
      <c r="BU38" s="294"/>
      <c r="BV38" s="297"/>
      <c r="BW38" s="298"/>
      <c r="BX38" s="666"/>
      <c r="BY38" s="655"/>
    </row>
    <row r="39" spans="2:77" s="1" customFormat="1" ht="30" customHeight="1" thickBot="1" x14ac:dyDescent="0.3">
      <c r="B39" s="943" t="s">
        <v>171</v>
      </c>
      <c r="C39" s="417" t="s">
        <v>83</v>
      </c>
      <c r="D39" s="1378" t="s">
        <v>249</v>
      </c>
      <c r="E39" s="1379"/>
      <c r="F39" s="1379"/>
      <c r="G39" s="1380"/>
      <c r="H39" s="1372" t="s">
        <v>84</v>
      </c>
      <c r="I39" s="1370"/>
      <c r="J39" s="1373"/>
      <c r="K39" s="274">
        <f>IF(D39="",0,LEFT(RIGHT(D39,8),2)*2000)</f>
        <v>96000</v>
      </c>
      <c r="L39" s="885">
        <v>0</v>
      </c>
      <c r="M39" s="442">
        <f>K39*L39</f>
        <v>0</v>
      </c>
      <c r="N39" s="277">
        <f>K39*L39</f>
        <v>0</v>
      </c>
      <c r="O39" s="17"/>
      <c r="P39" s="665">
        <f>L39+ŠD!L39</f>
        <v>0</v>
      </c>
      <c r="Q39" s="654">
        <f>N39+ŠD!N39</f>
        <v>0</v>
      </c>
      <c r="R39" s="292"/>
      <c r="S39" s="293"/>
      <c r="T39" s="293"/>
      <c r="U39" s="293"/>
      <c r="V39" s="293">
        <f>M39/128000</f>
        <v>0</v>
      </c>
      <c r="W39" s="395"/>
      <c r="X39" s="295"/>
      <c r="Y39" s="296">
        <f>IF($M39&lt;&gt;0,"X",0)</f>
        <v>0</v>
      </c>
      <c r="Z39" s="294">
        <f>IF($M39&lt;&gt;0,"XXX",0)</f>
        <v>0</v>
      </c>
      <c r="AA39" s="294">
        <f>IF($M39&lt;&gt;0,"XXX",0)</f>
        <v>0</v>
      </c>
      <c r="AB39" s="294">
        <f>IF($M39&lt;&gt;0,"XXX",0)</f>
        <v>0</v>
      </c>
      <c r="AC39" s="299"/>
      <c r="AD39" s="298"/>
      <c r="AG39" s="277">
        <v>96000</v>
      </c>
      <c r="AH39" s="688">
        <v>0</v>
      </c>
      <c r="AI39" s="442">
        <f>AG39*AH39</f>
        <v>0</v>
      </c>
      <c r="AJ39" s="792">
        <f>AG39*AH39</f>
        <v>0</v>
      </c>
      <c r="AK39" s="791" t="str">
        <f>IF(C39="1.1","02.3.68.1",IF(C39="1.2","02.3.68.2",IF(C39="1.5","02.3.68.5",IF(C39="3.1","02.3.61.1",))))</f>
        <v>02.3.68.5</v>
      </c>
      <c r="AL39" s="277">
        <f>AJ39-N39</f>
        <v>0</v>
      </c>
      <c r="AM39" s="17"/>
      <c r="AN39" s="292"/>
      <c r="AO39" s="293"/>
      <c r="AP39" s="293"/>
      <c r="AQ39" s="293"/>
      <c r="AR39" s="293">
        <f>AI39/128000</f>
        <v>0</v>
      </c>
      <c r="AS39" s="395"/>
      <c r="AT39" s="295"/>
      <c r="AU39" s="296">
        <f>IF(AI39&lt;&gt;0,"X",0)</f>
        <v>0</v>
      </c>
      <c r="AV39" s="294">
        <f>IF(AI39&lt;&gt;0,"XXX",0)</f>
        <v>0</v>
      </c>
      <c r="AW39" s="294">
        <f>IF(AI39&lt;&gt;0,"XXX",0)</f>
        <v>0</v>
      </c>
      <c r="AX39" s="294">
        <f>IF(AI39&lt;&gt;0,"XXX",0)</f>
        <v>0</v>
      </c>
      <c r="AY39" s="297"/>
      <c r="AZ39" s="298"/>
      <c r="BA39" s="665">
        <f>AH39+ŠD!AH39</f>
        <v>0</v>
      </c>
      <c r="BB39" s="654">
        <f>AJ39+ŠD!AJ39</f>
        <v>0</v>
      </c>
      <c r="BD39" s="277">
        <v>96000</v>
      </c>
      <c r="BE39" s="688">
        <v>0</v>
      </c>
      <c r="BF39" s="442">
        <f>BD39*BE39</f>
        <v>0</v>
      </c>
      <c r="BG39" s="792">
        <f>BD39*BE39</f>
        <v>0</v>
      </c>
      <c r="BH39" s="791" t="str">
        <f>IF($C39="1.1","02.3.68.1",IF($C39="1.2","02.3.68.2",IF($C39="1.5","02.3.68.5",IF($C39="3.1","02.3.61.1",))))</f>
        <v>02.3.68.5</v>
      </c>
      <c r="BI39" s="277">
        <f t="shared" si="3"/>
        <v>0</v>
      </c>
      <c r="BJ39" s="17"/>
      <c r="BK39" s="292"/>
      <c r="BL39" s="293"/>
      <c r="BM39" s="293"/>
      <c r="BN39" s="293"/>
      <c r="BO39" s="293">
        <f>BF39/128000</f>
        <v>0</v>
      </c>
      <c r="BP39" s="395"/>
      <c r="BQ39" s="295"/>
      <c r="BR39" s="296">
        <f>IF(BF39&lt;&gt;0,"X",0)</f>
        <v>0</v>
      </c>
      <c r="BS39" s="294">
        <f>IF(BF39&lt;&gt;0,"XXX",0)</f>
        <v>0</v>
      </c>
      <c r="BT39" s="294">
        <f>IF(BF39&lt;&gt;0,"XXX",0)</f>
        <v>0</v>
      </c>
      <c r="BU39" s="294">
        <f>IF(BF39&lt;&gt;0,"XXX",0)</f>
        <v>0</v>
      </c>
      <c r="BV39" s="297"/>
      <c r="BW39" s="298"/>
      <c r="BX39" s="665">
        <f>BE39+ŠD!BE39</f>
        <v>0</v>
      </c>
      <c r="BY39" s="654">
        <f>BG39+ŠD!BG39</f>
        <v>0</v>
      </c>
    </row>
    <row r="40" spans="2:77" s="1" customFormat="1" ht="30" hidden="1" customHeight="1" thickBot="1" x14ac:dyDescent="0.3">
      <c r="B40" s="943"/>
      <c r="C40" s="934"/>
      <c r="D40" s="957"/>
      <c r="E40" s="957"/>
      <c r="F40" s="957"/>
      <c r="G40" s="958"/>
      <c r="H40" s="269"/>
      <c r="I40" s="270"/>
      <c r="J40" s="586"/>
      <c r="K40" s="274"/>
      <c r="L40" s="879"/>
      <c r="M40" s="442"/>
      <c r="N40" s="277"/>
      <c r="O40" s="17"/>
      <c r="P40" s="666"/>
      <c r="Q40" s="655"/>
      <c r="R40" s="292"/>
      <c r="S40" s="293"/>
      <c r="T40" s="293"/>
      <c r="U40" s="293"/>
      <c r="V40" s="294"/>
      <c r="W40" s="395"/>
      <c r="X40" s="295"/>
      <c r="Y40" s="296"/>
      <c r="Z40" s="294"/>
      <c r="AA40" s="294"/>
      <c r="AB40" s="294"/>
      <c r="AC40" s="299"/>
      <c r="AD40" s="298"/>
      <c r="AG40" s="277"/>
      <c r="AH40" s="2"/>
      <c r="AI40" s="442"/>
      <c r="AJ40" s="792"/>
      <c r="AK40" s="791"/>
      <c r="AL40" s="277"/>
      <c r="AM40" s="17"/>
      <c r="AN40" s="292"/>
      <c r="AO40" s="293"/>
      <c r="AP40" s="293"/>
      <c r="AQ40" s="293"/>
      <c r="AR40" s="294"/>
      <c r="AS40" s="395"/>
      <c r="AT40" s="295"/>
      <c r="AU40" s="296"/>
      <c r="AV40" s="294"/>
      <c r="AW40" s="294"/>
      <c r="AX40" s="294"/>
      <c r="AY40" s="297"/>
      <c r="AZ40" s="298"/>
      <c r="BA40" s="666"/>
      <c r="BB40" s="655"/>
      <c r="BD40" s="277"/>
      <c r="BE40" s="2"/>
      <c r="BF40" s="442"/>
      <c r="BG40" s="792"/>
      <c r="BH40" s="791"/>
      <c r="BI40" s="277">
        <f t="shared" si="3"/>
        <v>0</v>
      </c>
      <c r="BJ40" s="17"/>
      <c r="BK40" s="292"/>
      <c r="BL40" s="293"/>
      <c r="BM40" s="293"/>
      <c r="BN40" s="293"/>
      <c r="BO40" s="294"/>
      <c r="BP40" s="395"/>
      <c r="BQ40" s="295"/>
      <c r="BR40" s="296"/>
      <c r="BS40" s="294"/>
      <c r="BT40" s="294"/>
      <c r="BU40" s="294"/>
      <c r="BV40" s="297"/>
      <c r="BW40" s="298"/>
      <c r="BX40" s="666"/>
      <c r="BY40" s="655"/>
    </row>
    <row r="41" spans="2:77" s="1" customFormat="1" ht="30" customHeight="1" thickBot="1" x14ac:dyDescent="0.3">
      <c r="B41" s="943" t="s">
        <v>171</v>
      </c>
      <c r="C41" s="417" t="s">
        <v>83</v>
      </c>
      <c r="D41" s="1378" t="s">
        <v>250</v>
      </c>
      <c r="E41" s="1379"/>
      <c r="F41" s="1379"/>
      <c r="G41" s="1380"/>
      <c r="H41" s="1372" t="s">
        <v>84</v>
      </c>
      <c r="I41" s="1370"/>
      <c r="J41" s="1373"/>
      <c r="K41" s="274">
        <f>IF(D41="",0,LEFT(RIGHT(D41,8),2)*2000)</f>
        <v>64000</v>
      </c>
      <c r="L41" s="885">
        <v>0</v>
      </c>
      <c r="M41" s="442">
        <f>K41*L41</f>
        <v>0</v>
      </c>
      <c r="N41" s="277">
        <f>K41*L41</f>
        <v>0</v>
      </c>
      <c r="O41" s="17"/>
      <c r="P41" s="665">
        <f>L41+ŠD!L41</f>
        <v>0</v>
      </c>
      <c r="Q41" s="654">
        <f>N41+ŠD!N41</f>
        <v>0</v>
      </c>
      <c r="R41" s="292"/>
      <c r="S41" s="293"/>
      <c r="T41" s="293"/>
      <c r="U41" s="293"/>
      <c r="V41" s="293">
        <f>M41/128000</f>
        <v>0</v>
      </c>
      <c r="W41" s="395"/>
      <c r="X41" s="295"/>
      <c r="Y41" s="296">
        <f>IF($M41&lt;&gt;0,"X",0)</f>
        <v>0</v>
      </c>
      <c r="Z41" s="294">
        <f>IF($M41&lt;&gt;0,"XXX",0)</f>
        <v>0</v>
      </c>
      <c r="AA41" s="294">
        <f>IF($M41&lt;&gt;0,"XXX",0)</f>
        <v>0</v>
      </c>
      <c r="AB41" s="294">
        <f>IF($M41&lt;&gt;0,"XXX",0)</f>
        <v>0</v>
      </c>
      <c r="AC41" s="299"/>
      <c r="AD41" s="298"/>
      <c r="AG41" s="277">
        <v>64000</v>
      </c>
      <c r="AH41" s="688">
        <v>0</v>
      </c>
      <c r="AI41" s="442">
        <f>AG41*AH41</f>
        <v>0</v>
      </c>
      <c r="AJ41" s="792">
        <f>AG41*AH41</f>
        <v>0</v>
      </c>
      <c r="AK41" s="791" t="str">
        <f>IF(C41="1.1","02.3.68.1",IF(C41="1.2","02.3.68.2",IF(C41="1.5","02.3.68.5",IF(C41="3.1","02.3.61.1",))))</f>
        <v>02.3.68.5</v>
      </c>
      <c r="AL41" s="277">
        <f>AJ41-N41</f>
        <v>0</v>
      </c>
      <c r="AM41" s="17"/>
      <c r="AN41" s="292"/>
      <c r="AO41" s="293"/>
      <c r="AP41" s="293"/>
      <c r="AQ41" s="293"/>
      <c r="AR41" s="293">
        <f>AI41/128000</f>
        <v>0</v>
      </c>
      <c r="AS41" s="395"/>
      <c r="AT41" s="295"/>
      <c r="AU41" s="296">
        <f>IF(AI41&lt;&gt;0,"X",0)</f>
        <v>0</v>
      </c>
      <c r="AV41" s="294">
        <f>IF(AI41&lt;&gt;0,"XXX",0)</f>
        <v>0</v>
      </c>
      <c r="AW41" s="294">
        <f>IF(AI41&lt;&gt;0,"XXX",0)</f>
        <v>0</v>
      </c>
      <c r="AX41" s="294">
        <f>IF(AI41&lt;&gt;0,"XXX",0)</f>
        <v>0</v>
      </c>
      <c r="AY41" s="297"/>
      <c r="AZ41" s="298"/>
      <c r="BA41" s="665">
        <f>AH41+ŠD!AH41</f>
        <v>0</v>
      </c>
      <c r="BB41" s="654">
        <f>AJ41+ŠD!AJ41</f>
        <v>0</v>
      </c>
      <c r="BD41" s="277">
        <v>64000</v>
      </c>
      <c r="BE41" s="688">
        <v>0</v>
      </c>
      <c r="BF41" s="442">
        <f>BD41*BE41</f>
        <v>0</v>
      </c>
      <c r="BG41" s="792">
        <f>BD41*BE41</f>
        <v>0</v>
      </c>
      <c r="BH41" s="791" t="str">
        <f>IF($C41="1.1","02.3.68.1",IF($C41="1.2","02.3.68.2",IF($C41="1.5","02.3.68.5",IF($C41="3.1","02.3.61.1",))))</f>
        <v>02.3.68.5</v>
      </c>
      <c r="BI41" s="277">
        <f t="shared" si="3"/>
        <v>0</v>
      </c>
      <c r="BJ41" s="17"/>
      <c r="BK41" s="292"/>
      <c r="BL41" s="293"/>
      <c r="BM41" s="293"/>
      <c r="BN41" s="293"/>
      <c r="BO41" s="293">
        <f>BF41/128000</f>
        <v>0</v>
      </c>
      <c r="BP41" s="395"/>
      <c r="BQ41" s="295"/>
      <c r="BR41" s="296">
        <f>IF(BF41&lt;&gt;0,"X",0)</f>
        <v>0</v>
      </c>
      <c r="BS41" s="294">
        <f>IF(BF41&lt;&gt;0,"XXX",0)</f>
        <v>0</v>
      </c>
      <c r="BT41" s="294">
        <f>IF(BF41&lt;&gt;0,"XXX",0)</f>
        <v>0</v>
      </c>
      <c r="BU41" s="294">
        <f>IF(BF41&lt;&gt;0,"XXX",0)</f>
        <v>0</v>
      </c>
      <c r="BV41" s="297"/>
      <c r="BW41" s="298"/>
      <c r="BX41" s="665">
        <f>BE41+ŠD!BE41</f>
        <v>0</v>
      </c>
      <c r="BY41" s="654">
        <f>BG41+ŠD!BG41</f>
        <v>0</v>
      </c>
    </row>
    <row r="42" spans="2:77" s="1" customFormat="1" ht="30" hidden="1" customHeight="1" thickBot="1" x14ac:dyDescent="0.3">
      <c r="B42" s="943"/>
      <c r="C42" s="934"/>
      <c r="D42" s="957"/>
      <c r="E42" s="957"/>
      <c r="F42" s="957"/>
      <c r="G42" s="958"/>
      <c r="H42" s="269"/>
      <c r="I42" s="270"/>
      <c r="J42" s="586"/>
      <c r="K42" s="274"/>
      <c r="L42" s="879"/>
      <c r="M42" s="442"/>
      <c r="N42" s="277"/>
      <c r="O42" s="17"/>
      <c r="P42" s="666"/>
      <c r="Q42" s="655"/>
      <c r="R42" s="292"/>
      <c r="S42" s="293"/>
      <c r="T42" s="293"/>
      <c r="U42" s="293"/>
      <c r="V42" s="294"/>
      <c r="W42" s="395"/>
      <c r="X42" s="295"/>
      <c r="Y42" s="296"/>
      <c r="Z42" s="294"/>
      <c r="AA42" s="294"/>
      <c r="AB42" s="294"/>
      <c r="AC42" s="299"/>
      <c r="AD42" s="298"/>
      <c r="AG42" s="277"/>
      <c r="AH42" s="2"/>
      <c r="AI42" s="442"/>
      <c r="AJ42" s="792"/>
      <c r="AK42" s="791"/>
      <c r="AL42" s="277"/>
      <c r="AM42" s="17"/>
      <c r="AN42" s="292"/>
      <c r="AO42" s="293"/>
      <c r="AP42" s="293"/>
      <c r="AQ42" s="293"/>
      <c r="AR42" s="294"/>
      <c r="AS42" s="395"/>
      <c r="AT42" s="295"/>
      <c r="AU42" s="296"/>
      <c r="AV42" s="294"/>
      <c r="AW42" s="294"/>
      <c r="AX42" s="294"/>
      <c r="AY42" s="297"/>
      <c r="AZ42" s="298"/>
      <c r="BA42" s="666"/>
      <c r="BB42" s="655"/>
      <c r="BD42" s="277"/>
      <c r="BE42" s="2"/>
      <c r="BF42" s="442"/>
      <c r="BG42" s="792"/>
      <c r="BH42" s="791"/>
      <c r="BI42" s="277">
        <f t="shared" si="3"/>
        <v>0</v>
      </c>
      <c r="BJ42" s="17"/>
      <c r="BK42" s="292"/>
      <c r="BL42" s="293"/>
      <c r="BM42" s="293"/>
      <c r="BN42" s="293"/>
      <c r="BO42" s="294"/>
      <c r="BP42" s="395"/>
      <c r="BQ42" s="295"/>
      <c r="BR42" s="296"/>
      <c r="BS42" s="294"/>
      <c r="BT42" s="294"/>
      <c r="BU42" s="294"/>
      <c r="BV42" s="297"/>
      <c r="BW42" s="298"/>
      <c r="BX42" s="666"/>
      <c r="BY42" s="655"/>
    </row>
    <row r="43" spans="2:77" s="1" customFormat="1" ht="30" customHeight="1" thickBot="1" x14ac:dyDescent="0.3">
      <c r="B43" s="943" t="s">
        <v>171</v>
      </c>
      <c r="C43" s="417" t="s">
        <v>83</v>
      </c>
      <c r="D43" s="1378" t="s">
        <v>251</v>
      </c>
      <c r="E43" s="1379"/>
      <c r="F43" s="1379"/>
      <c r="G43" s="1380"/>
      <c r="H43" s="1372" t="s">
        <v>84</v>
      </c>
      <c r="I43" s="1370"/>
      <c r="J43" s="1373"/>
      <c r="K43" s="274">
        <f>IF(D43="",0,LEFT(RIGHT(D43,8),2)*2000)</f>
        <v>32000</v>
      </c>
      <c r="L43" s="885">
        <v>0</v>
      </c>
      <c r="M43" s="442">
        <f>K43*L43</f>
        <v>0</v>
      </c>
      <c r="N43" s="277">
        <f>K43*L43</f>
        <v>0</v>
      </c>
      <c r="O43" s="17"/>
      <c r="P43" s="665">
        <f>L43+ŠD!L43</f>
        <v>0</v>
      </c>
      <c r="Q43" s="654">
        <f>N43+ŠD!N43</f>
        <v>0</v>
      </c>
      <c r="R43" s="292"/>
      <c r="S43" s="293"/>
      <c r="T43" s="293"/>
      <c r="U43" s="293"/>
      <c r="V43" s="293">
        <f>M43/128000</f>
        <v>0</v>
      </c>
      <c r="W43" s="395"/>
      <c r="X43" s="295"/>
      <c r="Y43" s="296">
        <f>IF($M43&lt;&gt;0,"X",0)</f>
        <v>0</v>
      </c>
      <c r="Z43" s="294">
        <f>IF($M43&lt;&gt;0,"XXX",0)</f>
        <v>0</v>
      </c>
      <c r="AA43" s="294">
        <f>IF($M43&lt;&gt;0,"XXX",0)</f>
        <v>0</v>
      </c>
      <c r="AB43" s="294">
        <f>IF($M43&lt;&gt;0,"XXX",0)</f>
        <v>0</v>
      </c>
      <c r="AC43" s="299"/>
      <c r="AD43" s="298"/>
      <c r="AG43" s="277">
        <v>32000</v>
      </c>
      <c r="AH43" s="688">
        <v>0</v>
      </c>
      <c r="AI43" s="442">
        <f>AG43*AH43</f>
        <v>0</v>
      </c>
      <c r="AJ43" s="792">
        <f>AG43*AH43</f>
        <v>0</v>
      </c>
      <c r="AK43" s="791" t="str">
        <f>IF(C43="1.1","02.3.68.1",IF(C43="1.2","02.3.68.2",IF(C43="1.5","02.3.68.5",IF(C43="3.1","02.3.61.1",))))</f>
        <v>02.3.68.5</v>
      </c>
      <c r="AL43" s="277">
        <f>AJ43-N43</f>
        <v>0</v>
      </c>
      <c r="AM43" s="17"/>
      <c r="AN43" s="292"/>
      <c r="AO43" s="293"/>
      <c r="AP43" s="293"/>
      <c r="AQ43" s="293"/>
      <c r="AR43" s="293">
        <f>AI43/128000</f>
        <v>0</v>
      </c>
      <c r="AS43" s="395"/>
      <c r="AT43" s="295"/>
      <c r="AU43" s="296">
        <f>IF(AI43&lt;&gt;0,"X",0)</f>
        <v>0</v>
      </c>
      <c r="AV43" s="294">
        <f>IF(AI43&lt;&gt;0,"XXX",0)</f>
        <v>0</v>
      </c>
      <c r="AW43" s="294">
        <f>IF(AI43&lt;&gt;0,"XXX",0)</f>
        <v>0</v>
      </c>
      <c r="AX43" s="294">
        <f>IF(AI43&lt;&gt;0,"XXX",0)</f>
        <v>0</v>
      </c>
      <c r="AY43" s="297"/>
      <c r="AZ43" s="298"/>
      <c r="BA43" s="665">
        <f>AH43+ŠD!AH43</f>
        <v>0</v>
      </c>
      <c r="BB43" s="654">
        <f>AJ43+ŠD!AJ43</f>
        <v>0</v>
      </c>
      <c r="BD43" s="277">
        <v>32000</v>
      </c>
      <c r="BE43" s="688">
        <v>0</v>
      </c>
      <c r="BF43" s="442">
        <f>BD43*BE43</f>
        <v>0</v>
      </c>
      <c r="BG43" s="792">
        <f>BD43*BE43</f>
        <v>0</v>
      </c>
      <c r="BH43" s="791" t="str">
        <f>IF($C43="1.1","02.3.68.1",IF($C43="1.2","02.3.68.2",IF($C43="1.5","02.3.68.5",IF($C43="3.1","02.3.61.1",))))</f>
        <v>02.3.68.5</v>
      </c>
      <c r="BI43" s="277">
        <f t="shared" si="3"/>
        <v>0</v>
      </c>
      <c r="BJ43" s="17"/>
      <c r="BK43" s="292"/>
      <c r="BL43" s="293"/>
      <c r="BM43" s="293"/>
      <c r="BN43" s="293"/>
      <c r="BO43" s="293">
        <f>BF43/128000</f>
        <v>0</v>
      </c>
      <c r="BP43" s="395"/>
      <c r="BQ43" s="295"/>
      <c r="BR43" s="296">
        <f>IF(BF43&lt;&gt;0,"X",0)</f>
        <v>0</v>
      </c>
      <c r="BS43" s="294">
        <f>IF(BF43&lt;&gt;0,"XXX",0)</f>
        <v>0</v>
      </c>
      <c r="BT43" s="294">
        <f>IF(BF43&lt;&gt;0,"XXX",0)</f>
        <v>0</v>
      </c>
      <c r="BU43" s="294">
        <f>IF(BF43&lt;&gt;0,"XXX",0)</f>
        <v>0</v>
      </c>
      <c r="BV43" s="297"/>
      <c r="BW43" s="298"/>
      <c r="BX43" s="665">
        <f>BE43+ŠD!BE43</f>
        <v>0</v>
      </c>
      <c r="BY43" s="654">
        <f>BG43+ŠD!BG43</f>
        <v>0</v>
      </c>
    </row>
    <row r="44" spans="2:77" s="1" customFormat="1" ht="30" hidden="1" customHeight="1" thickBot="1" x14ac:dyDescent="0.3">
      <c r="B44" s="273"/>
      <c r="C44" s="874"/>
      <c r="D44" s="874"/>
      <c r="E44" s="874"/>
      <c r="F44" s="874"/>
      <c r="G44" s="270"/>
      <c r="H44" s="269"/>
      <c r="I44" s="270"/>
      <c r="J44" s="586"/>
      <c r="K44" s="274"/>
      <c r="L44" s="879"/>
      <c r="M44" s="442"/>
      <c r="N44" s="277"/>
      <c r="O44" s="17"/>
      <c r="P44" s="667"/>
      <c r="Q44" s="656"/>
      <c r="R44" s="292"/>
      <c r="S44" s="293"/>
      <c r="T44" s="293"/>
      <c r="U44" s="293"/>
      <c r="V44" s="294"/>
      <c r="W44" s="395"/>
      <c r="X44" s="295"/>
      <c r="Y44" s="296"/>
      <c r="Z44" s="294"/>
      <c r="AA44" s="294"/>
      <c r="AB44" s="294"/>
      <c r="AC44" s="299"/>
      <c r="AD44" s="298"/>
      <c r="AG44" s="277"/>
      <c r="AH44" s="2"/>
      <c r="AI44" s="442"/>
      <c r="AJ44" s="792"/>
      <c r="AK44" s="791"/>
      <c r="AL44" s="277"/>
      <c r="AM44" s="17"/>
      <c r="AN44" s="292"/>
      <c r="AO44" s="293"/>
      <c r="AP44" s="293"/>
      <c r="AQ44" s="293"/>
      <c r="AR44" s="294"/>
      <c r="AS44" s="395"/>
      <c r="AT44" s="295"/>
      <c r="AU44" s="296"/>
      <c r="AV44" s="294"/>
      <c r="AW44" s="294"/>
      <c r="AX44" s="294"/>
      <c r="AY44" s="299"/>
      <c r="AZ44" s="298"/>
      <c r="BA44" s="667"/>
      <c r="BB44" s="656"/>
      <c r="BD44" s="277"/>
      <c r="BE44" s="2"/>
      <c r="BF44" s="442"/>
      <c r="BG44" s="792"/>
      <c r="BH44" s="791"/>
      <c r="BI44" s="277">
        <f t="shared" si="3"/>
        <v>0</v>
      </c>
      <c r="BJ44" s="17"/>
      <c r="BK44" s="292"/>
      <c r="BL44" s="293"/>
      <c r="BM44" s="293"/>
      <c r="BN44" s="293"/>
      <c r="BO44" s="294"/>
      <c r="BP44" s="395"/>
      <c r="BQ44" s="295"/>
      <c r="BR44" s="296"/>
      <c r="BS44" s="294"/>
      <c r="BT44" s="294"/>
      <c r="BU44" s="294"/>
      <c r="BV44" s="299"/>
      <c r="BW44" s="298"/>
      <c r="BX44" s="667"/>
      <c r="BY44" s="656"/>
    </row>
    <row r="45" spans="2:77" s="1" customFormat="1" ht="30" customHeight="1" thickBot="1" x14ac:dyDescent="0.3">
      <c r="B45" s="273" t="s">
        <v>172</v>
      </c>
      <c r="C45" s="418" t="s">
        <v>104</v>
      </c>
      <c r="D45" s="1370" t="s">
        <v>173</v>
      </c>
      <c r="E45" s="1370"/>
      <c r="F45" s="1370"/>
      <c r="G45" s="1371"/>
      <c r="H45" s="1372" t="s">
        <v>142</v>
      </c>
      <c r="I45" s="1370"/>
      <c r="J45" s="1373"/>
      <c r="K45" s="274">
        <v>17833</v>
      </c>
      <c r="L45" s="885">
        <v>0</v>
      </c>
      <c r="M45" s="442">
        <f>L45</f>
        <v>0</v>
      </c>
      <c r="N45" s="277">
        <f>K45*M45</f>
        <v>0</v>
      </c>
      <c r="O45" s="17"/>
      <c r="P45" s="665">
        <f>L45+ŠD!L45</f>
        <v>0</v>
      </c>
      <c r="Q45" s="654">
        <f>N45+ŠD!N45</f>
        <v>0</v>
      </c>
      <c r="R45" s="292"/>
      <c r="S45" s="293"/>
      <c r="T45" s="293"/>
      <c r="U45" s="293"/>
      <c r="V45" s="294"/>
      <c r="W45" s="395">
        <f>M45</f>
        <v>0</v>
      </c>
      <c r="X45" s="295"/>
      <c r="Y45" s="296">
        <f>IF($M45&lt;&gt;0,"X",0)</f>
        <v>0</v>
      </c>
      <c r="Z45" s="294">
        <f>IF($M45&lt;&gt;0,"XXX",0)</f>
        <v>0</v>
      </c>
      <c r="AA45" s="294">
        <f>IF($M45&lt;&gt;0,"XXX",0)</f>
        <v>0</v>
      </c>
      <c r="AB45" s="294">
        <f>IF($M45&lt;&gt;0,"XXX",0)</f>
        <v>0</v>
      </c>
      <c r="AC45" s="299"/>
      <c r="AD45" s="298"/>
      <c r="AG45" s="277">
        <v>17833</v>
      </c>
      <c r="AH45" s="688">
        <v>0</v>
      </c>
      <c r="AI45" s="441">
        <f>AH45</f>
        <v>0</v>
      </c>
      <c r="AJ45" s="792">
        <f>AG45*AI45</f>
        <v>0</v>
      </c>
      <c r="AK45" s="791" t="str">
        <f>IF(C45="1.1","02.3.68.1",IF(C45="1.2","02.3.68.2",IF(C45="1.5","02.3.68.5",IF(C45="3.1","02.3.61.1",))))</f>
        <v>02.3.68.2</v>
      </c>
      <c r="AL45" s="277">
        <f>AJ45-N45</f>
        <v>0</v>
      </c>
      <c r="AM45" s="17"/>
      <c r="AN45" s="292"/>
      <c r="AO45" s="293"/>
      <c r="AP45" s="293"/>
      <c r="AQ45" s="293"/>
      <c r="AR45" s="294"/>
      <c r="AS45" s="395">
        <f>AI45</f>
        <v>0</v>
      </c>
      <c r="AT45" s="295"/>
      <c r="AU45" s="296">
        <f>IF(AI45&lt;&gt;0,"X",0)</f>
        <v>0</v>
      </c>
      <c r="AV45" s="294">
        <f>IF(AI45&lt;&gt;0,"XXX",0)</f>
        <v>0</v>
      </c>
      <c r="AW45" s="294">
        <f>IF(AI45&lt;&gt;0,"XXX",0)</f>
        <v>0</v>
      </c>
      <c r="AX45" s="294">
        <f>IF(AI45&lt;&gt;0,"XXX",0)</f>
        <v>0</v>
      </c>
      <c r="AY45" s="299"/>
      <c r="AZ45" s="298"/>
      <c r="BA45" s="665">
        <f>AH45+ŠD!AH45</f>
        <v>0</v>
      </c>
      <c r="BB45" s="654">
        <f>AJ45+ŠD!AJ45</f>
        <v>0</v>
      </c>
      <c r="BD45" s="277">
        <v>17833</v>
      </c>
      <c r="BE45" s="688">
        <v>0</v>
      </c>
      <c r="BF45" s="441">
        <f>BE45</f>
        <v>0</v>
      </c>
      <c r="BG45" s="792">
        <f>BD45*BF45</f>
        <v>0</v>
      </c>
      <c r="BH45" s="791" t="str">
        <f>IF($C45="1.1","02.3.68.1",IF($C45="1.2","02.3.68.2",IF($C45="1.5","02.3.68.5",IF($C45="3.1","02.3.61.1",))))</f>
        <v>02.3.68.2</v>
      </c>
      <c r="BI45" s="277">
        <f t="shared" si="3"/>
        <v>0</v>
      </c>
      <c r="BJ45" s="17"/>
      <c r="BK45" s="292"/>
      <c r="BL45" s="293"/>
      <c r="BM45" s="293"/>
      <c r="BN45" s="293"/>
      <c r="BO45" s="294"/>
      <c r="BP45" s="395">
        <f>BF45</f>
        <v>0</v>
      </c>
      <c r="BQ45" s="295"/>
      <c r="BR45" s="296">
        <f>IF(BF45&lt;&gt;0,"X",0)</f>
        <v>0</v>
      </c>
      <c r="BS45" s="294">
        <f>IF(BF45&lt;&gt;0,"XXX",0)</f>
        <v>0</v>
      </c>
      <c r="BT45" s="294">
        <f>IF(BF45&lt;&gt;0,"XXX",0)</f>
        <v>0</v>
      </c>
      <c r="BU45" s="294">
        <f>IF(BF45&lt;&gt;0,"XXX",0)</f>
        <v>0</v>
      </c>
      <c r="BV45" s="299"/>
      <c r="BW45" s="298"/>
      <c r="BX45" s="665">
        <f>BE45+ŠD!BE45</f>
        <v>0</v>
      </c>
      <c r="BY45" s="654">
        <f>BG45+ŠD!BG45</f>
        <v>0</v>
      </c>
    </row>
    <row r="46" spans="2:77" s="1" customFormat="1" ht="30" hidden="1" customHeight="1" thickBot="1" x14ac:dyDescent="0.3">
      <c r="B46" s="273"/>
      <c r="C46" s="874"/>
      <c r="D46" s="874"/>
      <c r="E46" s="874"/>
      <c r="F46" s="874"/>
      <c r="G46" s="270"/>
      <c r="H46" s="269"/>
      <c r="I46" s="270"/>
      <c r="J46" s="586"/>
      <c r="K46" s="274"/>
      <c r="L46" s="879"/>
      <c r="M46" s="442"/>
      <c r="N46" s="277"/>
      <c r="O46" s="17"/>
      <c r="P46" s="667"/>
      <c r="Q46" s="656"/>
      <c r="R46" s="292"/>
      <c r="S46" s="293"/>
      <c r="T46" s="293"/>
      <c r="U46" s="293"/>
      <c r="V46" s="294"/>
      <c r="W46" s="395"/>
      <c r="X46" s="295"/>
      <c r="Y46" s="296"/>
      <c r="Z46" s="294"/>
      <c r="AA46" s="294"/>
      <c r="AB46" s="294"/>
      <c r="AC46" s="299"/>
      <c r="AD46" s="298"/>
      <c r="AG46" s="277"/>
      <c r="AH46" s="2"/>
      <c r="AI46" s="442"/>
      <c r="AJ46" s="792"/>
      <c r="AK46" s="791"/>
      <c r="AL46" s="277"/>
      <c r="AM46" s="17"/>
      <c r="AN46" s="292"/>
      <c r="AO46" s="293"/>
      <c r="AP46" s="293"/>
      <c r="AQ46" s="293"/>
      <c r="AR46" s="294"/>
      <c r="AS46" s="395"/>
      <c r="AT46" s="295"/>
      <c r="AU46" s="296"/>
      <c r="AV46" s="294"/>
      <c r="AW46" s="294"/>
      <c r="AX46" s="294"/>
      <c r="AY46" s="299"/>
      <c r="AZ46" s="298"/>
      <c r="BA46" s="667"/>
      <c r="BB46" s="656"/>
      <c r="BD46" s="277"/>
      <c r="BE46" s="2"/>
      <c r="BF46" s="442"/>
      <c r="BG46" s="792"/>
      <c r="BH46" s="791"/>
      <c r="BI46" s="277">
        <f t="shared" si="3"/>
        <v>0</v>
      </c>
      <c r="BJ46" s="17"/>
      <c r="BK46" s="292"/>
      <c r="BL46" s="293"/>
      <c r="BM46" s="293"/>
      <c r="BN46" s="293"/>
      <c r="BO46" s="294"/>
      <c r="BP46" s="395"/>
      <c r="BQ46" s="295"/>
      <c r="BR46" s="296"/>
      <c r="BS46" s="294"/>
      <c r="BT46" s="294"/>
      <c r="BU46" s="294"/>
      <c r="BV46" s="299"/>
      <c r="BW46" s="298"/>
      <c r="BX46" s="667"/>
      <c r="BY46" s="656"/>
    </row>
    <row r="47" spans="2:77" s="1" customFormat="1" ht="30" customHeight="1" thickBot="1" x14ac:dyDescent="0.3">
      <c r="B47" s="273" t="s">
        <v>174</v>
      </c>
      <c r="C47" s="418" t="s">
        <v>104</v>
      </c>
      <c r="D47" s="1370" t="s">
        <v>175</v>
      </c>
      <c r="E47" s="1370"/>
      <c r="F47" s="1370"/>
      <c r="G47" s="1371"/>
      <c r="H47" s="1372" t="s">
        <v>87</v>
      </c>
      <c r="I47" s="1370"/>
      <c r="J47" s="1373"/>
      <c r="K47" s="274">
        <v>4412</v>
      </c>
      <c r="L47" s="885">
        <v>0</v>
      </c>
      <c r="M47" s="442">
        <f>L47</f>
        <v>0</v>
      </c>
      <c r="N47" s="277">
        <f>K47*M47</f>
        <v>0</v>
      </c>
      <c r="O47" s="17"/>
      <c r="P47" s="665">
        <f>L47+ŠD!L47</f>
        <v>0</v>
      </c>
      <c r="Q47" s="654">
        <f>N47+ŠD!N47</f>
        <v>0</v>
      </c>
      <c r="R47" s="292"/>
      <c r="S47" s="293"/>
      <c r="T47" s="293"/>
      <c r="U47" s="293"/>
      <c r="V47" s="294"/>
      <c r="W47" s="395">
        <f>M47</f>
        <v>0</v>
      </c>
      <c r="X47" s="295"/>
      <c r="Y47" s="296">
        <f>IF($M47&lt;&gt;0,"X",0)</f>
        <v>0</v>
      </c>
      <c r="Z47" s="294">
        <f>IF($M47&lt;&gt;0,"XXX",0)</f>
        <v>0</v>
      </c>
      <c r="AA47" s="294">
        <f>IF($M47&lt;&gt;0,"XXX",0)</f>
        <v>0</v>
      </c>
      <c r="AB47" s="294">
        <f>IF($M47&lt;&gt;0,"XXX",0)</f>
        <v>0</v>
      </c>
      <c r="AC47" s="299"/>
      <c r="AD47" s="298"/>
      <c r="AG47" s="277">
        <v>4412</v>
      </c>
      <c r="AH47" s="688">
        <v>0</v>
      </c>
      <c r="AI47" s="441">
        <f>AH47</f>
        <v>0</v>
      </c>
      <c r="AJ47" s="792">
        <f>AG47*AI47</f>
        <v>0</v>
      </c>
      <c r="AK47" s="791" t="str">
        <f>IF(C47="1.1","02.3.68.1",IF(C47="1.2","02.3.68.2",IF(C47="1.5","02.3.68.5",IF(C47="3.1","02.3.61.1",))))</f>
        <v>02.3.68.2</v>
      </c>
      <c r="AL47" s="277">
        <f>AJ47-N47</f>
        <v>0</v>
      </c>
      <c r="AM47" s="17"/>
      <c r="AN47" s="292"/>
      <c r="AO47" s="293"/>
      <c r="AP47" s="293"/>
      <c r="AQ47" s="293"/>
      <c r="AR47" s="294"/>
      <c r="AS47" s="395">
        <f>AI47</f>
        <v>0</v>
      </c>
      <c r="AT47" s="295"/>
      <c r="AU47" s="296">
        <f>IF(AI47&lt;&gt;0,"X",0)</f>
        <v>0</v>
      </c>
      <c r="AV47" s="294">
        <f>IF(AI47&lt;&gt;0,"XXX",0)</f>
        <v>0</v>
      </c>
      <c r="AW47" s="294">
        <f>IF(AI47&lt;&gt;0,"XXX",0)</f>
        <v>0</v>
      </c>
      <c r="AX47" s="294">
        <f>IF(AI47&lt;&gt;0,"XXX",0)</f>
        <v>0</v>
      </c>
      <c r="AY47" s="299"/>
      <c r="AZ47" s="298"/>
      <c r="BA47" s="665">
        <f>AH47+ŠD!AH47</f>
        <v>0</v>
      </c>
      <c r="BB47" s="654">
        <f>AJ47+ŠD!AJ47</f>
        <v>0</v>
      </c>
      <c r="BD47" s="277">
        <v>4412</v>
      </c>
      <c r="BE47" s="688">
        <v>0</v>
      </c>
      <c r="BF47" s="441">
        <f>BE47</f>
        <v>0</v>
      </c>
      <c r="BG47" s="792">
        <f>BD47*BF47</f>
        <v>0</v>
      </c>
      <c r="BH47" s="791" t="str">
        <f>IF($C47="1.1","02.3.68.1",IF($C47="1.2","02.3.68.2",IF($C47="1.5","02.3.68.5",IF($C47="3.1","02.3.61.1",))))</f>
        <v>02.3.68.2</v>
      </c>
      <c r="BI47" s="277">
        <f t="shared" si="3"/>
        <v>0</v>
      </c>
      <c r="BJ47" s="17"/>
      <c r="BK47" s="292"/>
      <c r="BL47" s="293"/>
      <c r="BM47" s="293"/>
      <c r="BN47" s="293"/>
      <c r="BO47" s="294"/>
      <c r="BP47" s="395">
        <f>BF47</f>
        <v>0</v>
      </c>
      <c r="BQ47" s="295"/>
      <c r="BR47" s="296">
        <f>IF(BF47&lt;&gt;0,"X",0)</f>
        <v>0</v>
      </c>
      <c r="BS47" s="294">
        <f>IF(BF47&lt;&gt;0,"XXX",0)</f>
        <v>0</v>
      </c>
      <c r="BT47" s="294">
        <f>IF(BF47&lt;&gt;0,"XXX",0)</f>
        <v>0</v>
      </c>
      <c r="BU47" s="294">
        <f>IF(BF47&lt;&gt;0,"XXX",0)</f>
        <v>0</v>
      </c>
      <c r="BV47" s="299"/>
      <c r="BW47" s="298"/>
      <c r="BX47" s="665">
        <f>BE47+ŠD!BE47</f>
        <v>0</v>
      </c>
      <c r="BY47" s="654">
        <f>BG47+ŠD!BG47</f>
        <v>0</v>
      </c>
    </row>
    <row r="48" spans="2:77" s="1" customFormat="1" ht="30" hidden="1" customHeight="1" thickBot="1" x14ac:dyDescent="0.3">
      <c r="B48" s="273"/>
      <c r="C48" s="874"/>
      <c r="D48" s="874"/>
      <c r="E48" s="874"/>
      <c r="F48" s="874"/>
      <c r="G48" s="270"/>
      <c r="H48" s="269"/>
      <c r="I48" s="270"/>
      <c r="J48" s="586"/>
      <c r="K48" s="274"/>
      <c r="L48" s="879"/>
      <c r="M48" s="442"/>
      <c r="N48" s="277"/>
      <c r="O48" s="17"/>
      <c r="P48" s="667"/>
      <c r="Q48" s="656"/>
      <c r="R48" s="292"/>
      <c r="S48" s="293"/>
      <c r="T48" s="293"/>
      <c r="U48" s="293"/>
      <c r="V48" s="294"/>
      <c r="W48" s="395"/>
      <c r="X48" s="295"/>
      <c r="Y48" s="296"/>
      <c r="Z48" s="294"/>
      <c r="AA48" s="294"/>
      <c r="AB48" s="294"/>
      <c r="AC48" s="299"/>
      <c r="AD48" s="298"/>
      <c r="AG48" s="277"/>
      <c r="AH48" s="2"/>
      <c r="AI48" s="442"/>
      <c r="AJ48" s="792"/>
      <c r="AK48" s="791"/>
      <c r="AL48" s="277"/>
      <c r="AM48" s="17"/>
      <c r="AN48" s="292"/>
      <c r="AO48" s="293"/>
      <c r="AP48" s="293"/>
      <c r="AQ48" s="293"/>
      <c r="AR48" s="294"/>
      <c r="AS48" s="395"/>
      <c r="AT48" s="295"/>
      <c r="AU48" s="296"/>
      <c r="AV48" s="294"/>
      <c r="AW48" s="294"/>
      <c r="AX48" s="294"/>
      <c r="AY48" s="299"/>
      <c r="AZ48" s="298"/>
      <c r="BA48" s="667"/>
      <c r="BB48" s="656"/>
      <c r="BD48" s="277"/>
      <c r="BE48" s="2"/>
      <c r="BF48" s="442"/>
      <c r="BG48" s="792"/>
      <c r="BH48" s="791"/>
      <c r="BI48" s="277">
        <f t="shared" si="3"/>
        <v>0</v>
      </c>
      <c r="BJ48" s="17"/>
      <c r="BK48" s="292"/>
      <c r="BL48" s="293"/>
      <c r="BM48" s="293"/>
      <c r="BN48" s="293"/>
      <c r="BO48" s="294"/>
      <c r="BP48" s="395"/>
      <c r="BQ48" s="295"/>
      <c r="BR48" s="296"/>
      <c r="BS48" s="294"/>
      <c r="BT48" s="294"/>
      <c r="BU48" s="294"/>
      <c r="BV48" s="299"/>
      <c r="BW48" s="298"/>
      <c r="BX48" s="667"/>
      <c r="BY48" s="656"/>
    </row>
    <row r="49" spans="2:77" s="1" customFormat="1" ht="30" customHeight="1" thickBot="1" x14ac:dyDescent="0.3">
      <c r="B49" s="273" t="s">
        <v>176</v>
      </c>
      <c r="C49" s="418" t="s">
        <v>104</v>
      </c>
      <c r="D49" s="1370" t="s">
        <v>177</v>
      </c>
      <c r="E49" s="1370"/>
      <c r="F49" s="1370"/>
      <c r="G49" s="1371"/>
      <c r="H49" s="1372" t="s">
        <v>90</v>
      </c>
      <c r="I49" s="1370"/>
      <c r="J49" s="1373"/>
      <c r="K49" s="274">
        <v>6477</v>
      </c>
      <c r="L49" s="885">
        <v>0</v>
      </c>
      <c r="M49" s="442">
        <f>L49</f>
        <v>0</v>
      </c>
      <c r="N49" s="277">
        <f>K49*M49</f>
        <v>0</v>
      </c>
      <c r="O49" s="17"/>
      <c r="P49" s="665">
        <f>L49+ŠD!L49</f>
        <v>0</v>
      </c>
      <c r="Q49" s="654">
        <f>N49+ŠD!N49</f>
        <v>0</v>
      </c>
      <c r="R49" s="292"/>
      <c r="S49" s="293"/>
      <c r="T49" s="293"/>
      <c r="U49" s="293"/>
      <c r="V49" s="294"/>
      <c r="W49" s="395">
        <f>M49</f>
        <v>0</v>
      </c>
      <c r="X49" s="295"/>
      <c r="Y49" s="296">
        <f>IF($M49&lt;&gt;0,"X",0)</f>
        <v>0</v>
      </c>
      <c r="Z49" s="294">
        <f>IF($M49&lt;&gt;0,"XXX",0)</f>
        <v>0</v>
      </c>
      <c r="AA49" s="294">
        <f>IF($M49&lt;&gt;0,"XXX",0)</f>
        <v>0</v>
      </c>
      <c r="AB49" s="294">
        <f>IF($M49&lt;&gt;0,"XXX",0)</f>
        <v>0</v>
      </c>
      <c r="AC49" s="299"/>
      <c r="AD49" s="298"/>
      <c r="AG49" s="277">
        <v>6477</v>
      </c>
      <c r="AH49" s="688">
        <v>0</v>
      </c>
      <c r="AI49" s="441">
        <f>AH49</f>
        <v>0</v>
      </c>
      <c r="AJ49" s="792">
        <f>AG49*AI49</f>
        <v>0</v>
      </c>
      <c r="AK49" s="793" t="str">
        <f>IF(C49="1.1","02.3.68.1",IF(C49="1.2","02.3.68.2",IF(C49="1.5","02.3.68.5",IF(C49="3.1","02.3.61.1",))))</f>
        <v>02.3.68.2</v>
      </c>
      <c r="AL49" s="794">
        <f>AJ49-N49</f>
        <v>0</v>
      </c>
      <c r="AM49" s="17"/>
      <c r="AN49" s="292"/>
      <c r="AO49" s="293"/>
      <c r="AP49" s="293"/>
      <c r="AQ49" s="293"/>
      <c r="AR49" s="294"/>
      <c r="AS49" s="395">
        <f>AI49</f>
        <v>0</v>
      </c>
      <c r="AT49" s="295"/>
      <c r="AU49" s="296">
        <f>IF(AI49&lt;&gt;0,"X",0)</f>
        <v>0</v>
      </c>
      <c r="AV49" s="294">
        <f>IF(AI49&lt;&gt;0,"XXX",0)</f>
        <v>0</v>
      </c>
      <c r="AW49" s="294">
        <f>IF(AI49&lt;&gt;0,"XXX",0)</f>
        <v>0</v>
      </c>
      <c r="AX49" s="294">
        <f>IF(AI49&lt;&gt;0,"XXX",0)</f>
        <v>0</v>
      </c>
      <c r="AY49" s="299"/>
      <c r="AZ49" s="298"/>
      <c r="BA49" s="665">
        <f>AH49+ŠD!AH49</f>
        <v>0</v>
      </c>
      <c r="BB49" s="654">
        <f>AJ49+ŠD!AJ49</f>
        <v>0</v>
      </c>
      <c r="BD49" s="277">
        <v>6477</v>
      </c>
      <c r="BE49" s="688">
        <v>0</v>
      </c>
      <c r="BF49" s="441">
        <f>BE49</f>
        <v>0</v>
      </c>
      <c r="BG49" s="792">
        <f>BD49*BF49</f>
        <v>0</v>
      </c>
      <c r="BH49" s="793" t="str">
        <f>IF($C49="1.1","02.3.68.1",IF($C49="1.2","02.3.68.2",IF($C49="1.5","02.3.68.5",IF($C49="3.1","02.3.61.1",))))</f>
        <v>02.3.68.2</v>
      </c>
      <c r="BI49" s="794">
        <f t="shared" si="3"/>
        <v>0</v>
      </c>
      <c r="BJ49" s="17"/>
      <c r="BK49" s="292"/>
      <c r="BL49" s="293"/>
      <c r="BM49" s="293"/>
      <c r="BN49" s="293"/>
      <c r="BO49" s="294"/>
      <c r="BP49" s="395">
        <f>BF49</f>
        <v>0</v>
      </c>
      <c r="BQ49" s="295"/>
      <c r="BR49" s="296">
        <f>IF(BF49&lt;&gt;0,"X",0)</f>
        <v>0</v>
      </c>
      <c r="BS49" s="294">
        <f>IF(BF49&lt;&gt;0,"XXX",0)</f>
        <v>0</v>
      </c>
      <c r="BT49" s="294">
        <f>IF(BF49&lt;&gt;0,"XXX",0)</f>
        <v>0</v>
      </c>
      <c r="BU49" s="294">
        <f>IF(BF49&lt;&gt;0,"XXX",0)</f>
        <v>0</v>
      </c>
      <c r="BV49" s="299"/>
      <c r="BW49" s="298"/>
      <c r="BX49" s="665">
        <f>BE49+ŠD!BE49</f>
        <v>0</v>
      </c>
      <c r="BY49" s="654">
        <f>BG49+ŠD!BG49</f>
        <v>0</v>
      </c>
    </row>
    <row r="50" spans="2:77" s="1" customFormat="1" ht="18" thickBot="1" x14ac:dyDescent="0.3">
      <c r="B50" s="309" t="s">
        <v>54</v>
      </c>
      <c r="C50" s="310"/>
      <c r="D50" s="310"/>
      <c r="E50" s="310"/>
      <c r="F50" s="310"/>
      <c r="G50" s="310"/>
      <c r="H50" s="1369" t="str">
        <f>IF($N$16&gt;$F$14,"hodnota není v limitu"," možno ještě rozdělit")</f>
        <v xml:space="preserve"> možno ještě rozdělit</v>
      </c>
      <c r="I50" s="1369"/>
      <c r="J50" s="1369"/>
      <c r="K50" s="899">
        <f>IF($N$16&gt;$F$14," ",M50 )</f>
        <v>0</v>
      </c>
      <c r="L50" s="714"/>
      <c r="M50" s="311">
        <f>F14-N50</f>
        <v>0</v>
      </c>
      <c r="N50" s="301">
        <f>SUM(N17:N49)</f>
        <v>0</v>
      </c>
      <c r="O50" s="650">
        <f>IF(OR(Y17&lt;&gt;0,Y19&lt;&gt;0,Y21&lt;&gt;0,Y43&lt;&gt;0,Y45&lt;&gt;0,Y47&lt;&gt;0,Y49&lt;&gt;0),"1",0)</f>
        <v>0</v>
      </c>
      <c r="P50" s="661"/>
      <c r="Q50" s="661">
        <f>SUM(Q17:Q49)</f>
        <v>0</v>
      </c>
      <c r="R50" s="312">
        <v>54000</v>
      </c>
      <c r="S50" s="313">
        <v>50501</v>
      </c>
      <c r="T50" s="313">
        <v>52601</v>
      </c>
      <c r="U50" s="313">
        <v>52602</v>
      </c>
      <c r="V50" s="313">
        <v>52106</v>
      </c>
      <c r="W50" s="316">
        <v>51212</v>
      </c>
      <c r="X50" s="314">
        <v>51017</v>
      </c>
      <c r="Y50" s="315">
        <v>51010</v>
      </c>
      <c r="Z50" s="313">
        <v>51610</v>
      </c>
      <c r="AA50" s="313">
        <v>51710</v>
      </c>
      <c r="AB50" s="313">
        <v>51510</v>
      </c>
      <c r="AC50" s="316">
        <v>52510</v>
      </c>
      <c r="AD50" s="317">
        <v>60000</v>
      </c>
      <c r="AG50" s="798">
        <f>IF(AJ16&gt;N50," ",AI50 )</f>
        <v>0</v>
      </c>
      <c r="AH50" s="799"/>
      <c r="AI50" s="800">
        <f>N50-AJ50</f>
        <v>0</v>
      </c>
      <c r="AJ50" s="801">
        <f>SUM(AJ17:AJ49)</f>
        <v>0</v>
      </c>
      <c r="AK50" s="802"/>
      <c r="AL50" s="803">
        <f>SUM(AL17:AL49)</f>
        <v>0</v>
      </c>
      <c r="AM50" s="650">
        <f>IF(OR(AU17&lt;&gt;0,AU19&lt;&gt;0,AU21&lt;&gt;0,AU43&lt;&gt;0,AU45&lt;&gt;0,AU47&lt;&gt;0,AU49&lt;&gt;0,AU41&lt;&gt;0,AU39&lt;&gt;0,AU37&lt;&gt;0),"1",0)</f>
        <v>0</v>
      </c>
      <c r="AN50" s="312">
        <v>54000</v>
      </c>
      <c r="AO50" s="313">
        <v>50501</v>
      </c>
      <c r="AP50" s="313">
        <v>52601</v>
      </c>
      <c r="AQ50" s="313">
        <v>52602</v>
      </c>
      <c r="AR50" s="313">
        <v>52106</v>
      </c>
      <c r="AS50" s="316">
        <v>51212</v>
      </c>
      <c r="AT50" s="314">
        <v>51017</v>
      </c>
      <c r="AU50" s="315">
        <v>51010</v>
      </c>
      <c r="AV50" s="313">
        <v>51610</v>
      </c>
      <c r="AW50" s="313">
        <v>51710</v>
      </c>
      <c r="AX50" s="313">
        <v>51510</v>
      </c>
      <c r="AY50" s="316">
        <v>52510</v>
      </c>
      <c r="AZ50" s="317">
        <v>60000</v>
      </c>
      <c r="BA50" s="661"/>
      <c r="BB50" s="661">
        <f>SUM(BB17:BB49)</f>
        <v>0</v>
      </c>
      <c r="BD50" s="798">
        <f>IF(BG16&gt;$N50," ",BF50 )</f>
        <v>0</v>
      </c>
      <c r="BE50" s="799"/>
      <c r="BF50" s="800">
        <f>$N50-BG50</f>
        <v>0</v>
      </c>
      <c r="BG50" s="801">
        <f>SUM(BG17:BG49)</f>
        <v>0</v>
      </c>
      <c r="BH50" s="802"/>
      <c r="BI50" s="803">
        <f>SUM(BI17:BI49)</f>
        <v>0</v>
      </c>
      <c r="BJ50" s="650">
        <f>IF(OR(BR17&lt;&gt;0,BR19&lt;&gt;0,BR21&lt;&gt;0,BR43&lt;&gt;0,BR45&lt;&gt;0,BR47&lt;&gt;0,BR49&lt;&gt;0,BR41&lt;&gt;0,BR39&lt;&gt;0,BR37&lt;&gt;0),"1",0)</f>
        <v>0</v>
      </c>
      <c r="BK50" s="312">
        <v>54000</v>
      </c>
      <c r="BL50" s="313">
        <v>50501</v>
      </c>
      <c r="BM50" s="313">
        <v>52601</v>
      </c>
      <c r="BN50" s="313">
        <v>52602</v>
      </c>
      <c r="BO50" s="313">
        <v>52106</v>
      </c>
      <c r="BP50" s="316">
        <v>51212</v>
      </c>
      <c r="BQ50" s="314">
        <v>51017</v>
      </c>
      <c r="BR50" s="315">
        <v>51010</v>
      </c>
      <c r="BS50" s="313">
        <v>51610</v>
      </c>
      <c r="BT50" s="313">
        <v>51710</v>
      </c>
      <c r="BU50" s="313">
        <v>51510</v>
      </c>
      <c r="BV50" s="316">
        <v>52510</v>
      </c>
      <c r="BW50" s="317">
        <v>60000</v>
      </c>
      <c r="BX50" s="661"/>
      <c r="BY50" s="661">
        <f>SUM(BY17:BY49)</f>
        <v>0</v>
      </c>
    </row>
    <row r="51" spans="2:77" s="1" customFormat="1" ht="21" customHeight="1" thickBot="1" x14ac:dyDescent="0.3">
      <c r="B51" s="641"/>
      <c r="C51" s="642"/>
      <c r="D51" s="643">
        <f>F51+G51+H51</f>
        <v>0</v>
      </c>
      <c r="E51" s="642"/>
      <c r="F51" s="643">
        <f>N17+N19+N21+N23+N27+N29+N31+N35+N45+N47+N49</f>
        <v>0</v>
      </c>
      <c r="G51" s="643">
        <f>N33+N43</f>
        <v>0</v>
      </c>
      <c r="H51" s="643">
        <f>N25</f>
        <v>0</v>
      </c>
      <c r="I51" s="581"/>
      <c r="J51" s="581"/>
      <c r="K51" s="581"/>
      <c r="L51" s="501"/>
      <c r="M51" s="502"/>
      <c r="N51" s="621" t="str">
        <f>IF(N37+N39+N41+N43&gt;F14/2,"šablona na využití ICT překračuje polovinu maximální dotace","")</f>
        <v/>
      </c>
      <c r="O51" s="17"/>
      <c r="P51" s="659"/>
      <c r="Q51" s="621"/>
      <c r="R51" s="657">
        <f>SUM(R17:R49)</f>
        <v>0</v>
      </c>
      <c r="S51" s="510">
        <f>ROUND(SUM(S17:S49),2)</f>
        <v>0</v>
      </c>
      <c r="T51" s="510">
        <f>ROUND(SUM(T17:T49),2)</f>
        <v>0</v>
      </c>
      <c r="U51" s="509">
        <f>SUM(U17:U49)</f>
        <v>0</v>
      </c>
      <c r="V51" s="509">
        <f>SUM(V17:V49)</f>
        <v>0</v>
      </c>
      <c r="W51" s="509">
        <f>SUM(W17:W49)</f>
        <v>0</v>
      </c>
      <c r="X51" s="511">
        <f>SUM(X17:X49)</f>
        <v>0</v>
      </c>
      <c r="Y51" s="512">
        <f>O50</f>
        <v>0</v>
      </c>
      <c r="Z51" s="513">
        <f>IF(Y51&gt;0,"XXX",0)</f>
        <v>0</v>
      </c>
      <c r="AA51" s="513">
        <f>Z51</f>
        <v>0</v>
      </c>
      <c r="AB51" s="514">
        <f>Z51</f>
        <v>0</v>
      </c>
      <c r="AC51" s="515">
        <f>ROUND(SUM(AC17:AC49),0)</f>
        <v>0</v>
      </c>
      <c r="AD51" s="516">
        <f>FLOOR(SUM(AD17:AD49),1)</f>
        <v>0</v>
      </c>
      <c r="AG51" s="804" t="str">
        <f>IF(AJ50&gt;N50,"hodnota převyšuje Rozhodnutí"," možno ještě rozdělit")</f>
        <v xml:space="preserve"> možno ještě rozdělit</v>
      </c>
      <c r="AH51" s="805"/>
      <c r="AI51" s="502"/>
      <c r="AJ51" s="807"/>
      <c r="AK51" s="807"/>
      <c r="AL51" s="621"/>
      <c r="AM51" s="17"/>
      <c r="AN51" s="509">
        <f>SUM(AN17:AN49)</f>
        <v>0</v>
      </c>
      <c r="AO51" s="510">
        <f>ROUND(SUM(AO17:AO49),2)</f>
        <v>0</v>
      </c>
      <c r="AP51" s="510">
        <f>ROUND(SUM(AP17:AP49),2)</f>
        <v>0</v>
      </c>
      <c r="AQ51" s="509">
        <f>SUM(AQ17:AQ49)</f>
        <v>0</v>
      </c>
      <c r="AR51" s="509">
        <f>SUM(AR17:AR49)</f>
        <v>0</v>
      </c>
      <c r="AS51" s="511">
        <f>SUM(AS17:AS49)</f>
        <v>0</v>
      </c>
      <c r="AT51" s="509">
        <f>SUM(AT17:AT49)</f>
        <v>0</v>
      </c>
      <c r="AU51" s="809">
        <f>AM50</f>
        <v>0</v>
      </c>
      <c r="AV51" s="513">
        <f>IF(AU51&gt;0,"XXX",0)</f>
        <v>0</v>
      </c>
      <c r="AW51" s="513">
        <f>AV51</f>
        <v>0</v>
      </c>
      <c r="AX51" s="514">
        <f>AV51</f>
        <v>0</v>
      </c>
      <c r="AY51" s="515">
        <f>ROUND(SUM(AY17:AY49),0)</f>
        <v>0</v>
      </c>
      <c r="AZ51" s="516">
        <f>FLOOR(SUM(AZ17:AZ49),1)</f>
        <v>0</v>
      </c>
      <c r="BA51" s="659"/>
      <c r="BB51" s="621"/>
      <c r="BD51" s="804" t="str">
        <f>IF(BG50&gt;$N50,"hodnota převyšuje Rozhodnutí"," možno ještě rozdělit")</f>
        <v xml:space="preserve"> možno ještě rozdělit</v>
      </c>
      <c r="BE51" s="805"/>
      <c r="BF51" s="502"/>
      <c r="BG51" s="807"/>
      <c r="BH51" s="807"/>
      <c r="BI51" s="621"/>
      <c r="BJ51" s="17"/>
      <c r="BK51" s="509">
        <f>SUM(BK17:BK49)</f>
        <v>0</v>
      </c>
      <c r="BL51" s="510">
        <f>ROUND(SUM(BL17:BL49),2)</f>
        <v>0</v>
      </c>
      <c r="BM51" s="510">
        <f>ROUND(SUM(BM17:BM49),2)</f>
        <v>0</v>
      </c>
      <c r="BN51" s="509">
        <f>SUM(BN17:BN49)</f>
        <v>0</v>
      </c>
      <c r="BO51" s="509">
        <f>SUM(BO17:BO49)</f>
        <v>0</v>
      </c>
      <c r="BP51" s="511">
        <f>SUM(BP17:BP49)</f>
        <v>0</v>
      </c>
      <c r="BQ51" s="509">
        <f>SUM(BQ17:BQ49)</f>
        <v>0</v>
      </c>
      <c r="BR51" s="809">
        <f>BJ50</f>
        <v>0</v>
      </c>
      <c r="BS51" s="513">
        <f>IF(BR51&gt;0,"XXX",0)</f>
        <v>0</v>
      </c>
      <c r="BT51" s="513">
        <f>BS51</f>
        <v>0</v>
      </c>
      <c r="BU51" s="514">
        <f>BS51</f>
        <v>0</v>
      </c>
      <c r="BV51" s="515">
        <f>ROUND(SUM(BV17:BV49),0)</f>
        <v>0</v>
      </c>
      <c r="BW51" s="516">
        <f>FLOOR(SUM(BW17:BW49),1)</f>
        <v>0</v>
      </c>
      <c r="BX51" s="659"/>
      <c r="BY51" s="621"/>
    </row>
    <row r="52" spans="2:77" s="1" customFormat="1" ht="18.75" customHeight="1" thickBot="1" x14ac:dyDescent="0.3">
      <c r="B52" s="503"/>
      <c r="C52" s="504"/>
      <c r="D52" s="504"/>
      <c r="E52" s="505"/>
      <c r="F52" s="504"/>
      <c r="G52" s="506"/>
      <c r="H52" s="504"/>
      <c r="I52" s="504"/>
      <c r="J52" s="504"/>
      <c r="K52" s="504"/>
      <c r="L52" s="504"/>
      <c r="M52" s="507"/>
      <c r="N52" s="508"/>
      <c r="O52" s="17"/>
      <c r="P52" s="660"/>
      <c r="Q52" s="508"/>
      <c r="R52" s="658" t="str">
        <f>IF(OR(R23&lt;&gt;0,R25&lt;&gt;0),"!!! Hodnotu součtu za celý projekt navyšte o plánovaný počet DVPP","")</f>
        <v/>
      </c>
      <c r="S52" s="504"/>
      <c r="T52" s="504"/>
      <c r="U52" s="504"/>
      <c r="V52" s="504"/>
      <c r="W52" s="504"/>
      <c r="X52" s="504"/>
      <c r="Y52" s="504"/>
      <c r="Z52" s="504"/>
      <c r="AA52" s="504"/>
      <c r="AB52" s="504"/>
      <c r="AC52" s="504"/>
      <c r="AD52" s="517"/>
      <c r="AG52" s="806"/>
      <c r="AH52" s="504"/>
      <c r="AI52" s="507"/>
      <c r="AJ52" s="898" t="str">
        <f>IF(AJ37+AJ39+AJ41+AJ43&gt;F14/2,"šablona na využití ICT překračuje polovinu maximální dotace","")</f>
        <v/>
      </c>
      <c r="AK52" s="808"/>
      <c r="AL52" s="508"/>
      <c r="AM52" s="17"/>
      <c r="AN52" s="703" t="str">
        <f>IF(OR(AN23&lt;&gt;0,AN25&lt;&gt;0),"* Hodnotu součtu za celý projekt navyšte o plánovaný počet DVPP","")</f>
        <v/>
      </c>
      <c r="AO52" s="504"/>
      <c r="AP52" s="504"/>
      <c r="AQ52" s="504"/>
      <c r="AR52" s="504"/>
      <c r="AS52" s="504"/>
      <c r="AT52" s="504"/>
      <c r="AU52" s="504"/>
      <c r="AV52" s="504"/>
      <c r="AW52" s="504"/>
      <c r="AX52" s="504"/>
      <c r="AY52" s="504"/>
      <c r="AZ52" s="517"/>
      <c r="BA52" s="660"/>
      <c r="BB52" s="508"/>
      <c r="BD52" s="806"/>
      <c r="BE52" s="504"/>
      <c r="BF52" s="507"/>
      <c r="BG52" s="898" t="str">
        <f>IF(BG37+BG39+BG41+BG43&gt;$F14/2,"šablona na využití ICT překračuje polovinu maximální dotace","")</f>
        <v/>
      </c>
      <c r="BH52" s="808"/>
      <c r="BI52" s="508"/>
      <c r="BJ52" s="17"/>
      <c r="BK52" s="703" t="str">
        <f>IF(OR(BK23&lt;&gt;0,BK25&lt;&gt;0),"* Hodnotu součtu za celý projekt navyšte o plánovaný počet DVPP","")</f>
        <v/>
      </c>
      <c r="BL52" s="504"/>
      <c r="BM52" s="504"/>
      <c r="BN52" s="504"/>
      <c r="BO52" s="504"/>
      <c r="BP52" s="504"/>
      <c r="BQ52" s="504"/>
      <c r="BR52" s="504"/>
      <c r="BS52" s="504"/>
      <c r="BT52" s="504"/>
      <c r="BU52" s="504"/>
      <c r="BV52" s="504"/>
      <c r="BW52" s="517"/>
      <c r="BX52" s="660"/>
      <c r="BY52" s="508"/>
    </row>
    <row r="59" spans="2:77" x14ac:dyDescent="0.25">
      <c r="N59" s="576"/>
      <c r="P59" s="576"/>
      <c r="Q59" s="576"/>
    </row>
  </sheetData>
  <sheetProtection algorithmName="SHA-512" hashValue="1EKyI1wYjHEr9DZaJ2JJ1BPQjNg4DeUaoZMJGMelCZ0sw0bzoPFIRU8NYWM+pYr7WyPQV5MU9k8vA2CtKNgIjw==" saltValue="Fe5YS+9Jth9Pg/5acAPUWA==" spinCount="100000" sheet="1" objects="1" scenarios="1"/>
  <mergeCells count="114">
    <mergeCell ref="BK15:BQ15"/>
    <mergeCell ref="BR15:BV15"/>
    <mergeCell ref="BT11:BT14"/>
    <mergeCell ref="BU11:BU14"/>
    <mergeCell ref="BV11:BV14"/>
    <mergeCell ref="BW11:BW14"/>
    <mergeCell ref="BX11:BY13"/>
    <mergeCell ref="AG9:BB9"/>
    <mergeCell ref="BD9:BY9"/>
    <mergeCell ref="BD11:BD15"/>
    <mergeCell ref="BE11:BE15"/>
    <mergeCell ref="BG11:BG15"/>
    <mergeCell ref="BH11:BH15"/>
    <mergeCell ref="BI11:BI15"/>
    <mergeCell ref="BK11:BK14"/>
    <mergeCell ref="BL11:BL14"/>
    <mergeCell ref="BM11:BM14"/>
    <mergeCell ref="BN11:BN14"/>
    <mergeCell ref="BO11:BO14"/>
    <mergeCell ref="BP11:BP14"/>
    <mergeCell ref="BQ11:BQ14"/>
    <mergeCell ref="BR11:BR14"/>
    <mergeCell ref="BS11:BS14"/>
    <mergeCell ref="AG11:AG15"/>
    <mergeCell ref="R15:X15"/>
    <mergeCell ref="V11:V14"/>
    <mergeCell ref="W11:W14"/>
    <mergeCell ref="Y11:Y14"/>
    <mergeCell ref="Z11:Z14"/>
    <mergeCell ref="AA11:AA14"/>
    <mergeCell ref="AB11:AB14"/>
    <mergeCell ref="T11:T14"/>
    <mergeCell ref="U11:U14"/>
    <mergeCell ref="X11:X14"/>
    <mergeCell ref="D47:G47"/>
    <mergeCell ref="D49:G49"/>
    <mergeCell ref="H50:J50"/>
    <mergeCell ref="H49:J49"/>
    <mergeCell ref="H33:J33"/>
    <mergeCell ref="H35:J35"/>
    <mergeCell ref="H47:J47"/>
    <mergeCell ref="H45:J45"/>
    <mergeCell ref="D33:G33"/>
    <mergeCell ref="D35:G35"/>
    <mergeCell ref="D43:G43"/>
    <mergeCell ref="H43:J43"/>
    <mergeCell ref="D27:G27"/>
    <mergeCell ref="D45:G45"/>
    <mergeCell ref="H25:J25"/>
    <mergeCell ref="H27:J27"/>
    <mergeCell ref="H29:J29"/>
    <mergeCell ref="D29:G29"/>
    <mergeCell ref="H31:J31"/>
    <mergeCell ref="D31:G31"/>
    <mergeCell ref="D37:G37"/>
    <mergeCell ref="H37:J37"/>
    <mergeCell ref="D39:G39"/>
    <mergeCell ref="H39:J39"/>
    <mergeCell ref="D41:G41"/>
    <mergeCell ref="H41:J41"/>
    <mergeCell ref="B16:G16"/>
    <mergeCell ref="H16:J16"/>
    <mergeCell ref="D25:G25"/>
    <mergeCell ref="H21:J21"/>
    <mergeCell ref="H23:J23"/>
    <mergeCell ref="H17:J17"/>
    <mergeCell ref="D17:G17"/>
    <mergeCell ref="D19:G19"/>
    <mergeCell ref="D21:G21"/>
    <mergeCell ref="D23:G23"/>
    <mergeCell ref="H19:J19"/>
    <mergeCell ref="F2:G2"/>
    <mergeCell ref="F3:G3"/>
    <mergeCell ref="F4:G4"/>
    <mergeCell ref="H11:J15"/>
    <mergeCell ref="K4:AH4"/>
    <mergeCell ref="K3:AH3"/>
    <mergeCell ref="K2:AH2"/>
    <mergeCell ref="F5:G5"/>
    <mergeCell ref="F6:G6"/>
    <mergeCell ref="F7:G7"/>
    <mergeCell ref="K7:AH7"/>
    <mergeCell ref="K6:AH6"/>
    <mergeCell ref="K5:AH5"/>
    <mergeCell ref="AH11:AH15"/>
    <mergeCell ref="K11:K15"/>
    <mergeCell ref="L11:L15"/>
    <mergeCell ref="R11:R14"/>
    <mergeCell ref="B12:G12"/>
    <mergeCell ref="N11:N15"/>
    <mergeCell ref="P11:Q13"/>
    <mergeCell ref="AC11:AC14"/>
    <mergeCell ref="AD11:AD14"/>
    <mergeCell ref="S11:S14"/>
    <mergeCell ref="Y15:AC15"/>
    <mergeCell ref="AJ11:AJ15"/>
    <mergeCell ref="AK11:AK15"/>
    <mergeCell ref="AL11:AL15"/>
    <mergeCell ref="AX11:AX14"/>
    <mergeCell ref="AY11:AY14"/>
    <mergeCell ref="AZ11:AZ14"/>
    <mergeCell ref="BA11:BB13"/>
    <mergeCell ref="AN15:AT15"/>
    <mergeCell ref="AU15:AY15"/>
    <mergeCell ref="AS11:AS14"/>
    <mergeCell ref="AT11:AT14"/>
    <mergeCell ref="AU11:AU14"/>
    <mergeCell ref="AV11:AV14"/>
    <mergeCell ref="AW11:AW14"/>
    <mergeCell ref="AN11:AN14"/>
    <mergeCell ref="AO11:AO14"/>
    <mergeCell ref="AP11:AP14"/>
    <mergeCell ref="AQ11:AQ14"/>
    <mergeCell ref="AR11:AR14"/>
  </mergeCells>
  <conditionalFormatting sqref="L25 L21 L17 L19 AH19 AH21 AH25">
    <cfRule type="expression" dxfId="48" priority="50">
      <formula>$E$14="Ano"</formula>
    </cfRule>
  </conditionalFormatting>
  <conditionalFormatting sqref="D14">
    <cfRule type="cellIs" dxfId="47" priority="37" stopIfTrue="1" operator="lessThan">
      <formula>0</formula>
    </cfRule>
    <cfRule type="cellIs" dxfId="46" priority="38" operator="greaterThan">
      <formula>2000</formula>
    </cfRule>
  </conditionalFormatting>
  <conditionalFormatting sqref="H50:N50 H16:N16">
    <cfRule type="expression" dxfId="45" priority="51" stopIfTrue="1">
      <formula>$N$50&gt;$F$14</formula>
    </cfRule>
    <cfRule type="expression" dxfId="44" priority="52" stopIfTrue="1">
      <formula>$N$50&lt;#REF!</formula>
    </cfRule>
    <cfRule type="expression" dxfId="43" priority="53">
      <formula>$N$50&gt;#REF!</formula>
    </cfRule>
  </conditionalFormatting>
  <conditionalFormatting sqref="D14">
    <cfRule type="expression" dxfId="42" priority="36">
      <formula>$M$15=1</formula>
    </cfRule>
  </conditionalFormatting>
  <conditionalFormatting sqref="AG16:AH16 AL16 AG50:AJ50 AL50 AG51:AH51 AJ16">
    <cfRule type="expression" dxfId="41" priority="19">
      <formula>$J$3&lt;0</formula>
    </cfRule>
  </conditionalFormatting>
  <conditionalFormatting sqref="AH17">
    <cfRule type="expression" dxfId="40" priority="17">
      <formula>$E$14="Ano"</formula>
    </cfRule>
  </conditionalFormatting>
  <conditionalFormatting sqref="AI16">
    <cfRule type="expression" dxfId="39" priority="16">
      <formula>$J$3&lt;0</formula>
    </cfRule>
  </conditionalFormatting>
  <conditionalFormatting sqref="K3 K5:K7">
    <cfRule type="cellIs" dxfId="38" priority="15" operator="notEqual">
      <formula>"OK"</formula>
    </cfRule>
  </conditionalFormatting>
  <conditionalFormatting sqref="L37:N43">
    <cfRule type="expression" dxfId="37" priority="10">
      <formula>$N$37+$N$39+$N$41+$N$43&gt;$F$14/2</formula>
    </cfRule>
  </conditionalFormatting>
  <conditionalFormatting sqref="AH37:AJ43">
    <cfRule type="expression" dxfId="36" priority="9">
      <formula>$AJ$37+$AJ$39+$AJ$41+$AJ$43&gt;($F$14/2)</formula>
    </cfRule>
  </conditionalFormatting>
  <conditionalFormatting sqref="BE19 BE21 BE25">
    <cfRule type="expression" dxfId="35" priority="8">
      <formula>$E$14="Ano"</formula>
    </cfRule>
  </conditionalFormatting>
  <conditionalFormatting sqref="BD16:BI16 BD50:BI50 BD51:BE51">
    <cfRule type="expression" dxfId="34" priority="7">
      <formula>$BD$50=" "</formula>
    </cfRule>
  </conditionalFormatting>
  <conditionalFormatting sqref="BE17">
    <cfRule type="expression" dxfId="33" priority="6">
      <formula>$E$14="Ano"</formula>
    </cfRule>
  </conditionalFormatting>
  <conditionalFormatting sqref="BE37:BG43">
    <cfRule type="expression" dxfId="32" priority="4">
      <formula>$BG$37+$BG$39+$BG$41+$BG$43&gt;$F$14/2</formula>
    </cfRule>
  </conditionalFormatting>
  <conditionalFormatting sqref="BI3 BI5:BI7">
    <cfRule type="cellIs" dxfId="31" priority="3" operator="notEqual">
      <formula>"ok"</formula>
    </cfRule>
  </conditionalFormatting>
  <conditionalFormatting sqref="BE52:BH52">
    <cfRule type="expression" dxfId="30" priority="1">
      <formula>$BG$52&lt;&gt;""</formula>
    </cfRule>
  </conditionalFormatting>
  <dataValidations xWindow="907" yWindow="419" count="5">
    <dataValidation type="whole" allowBlank="1" showInputMessage="1" showErrorMessage="1" sqref="L18 L20 L22 L24:L26 AH42 L44:L49 AH18 AH20 AH24:AH26 AH22 AH44:AH49 AH28:AH36 L28:L36 L38 AH38 AH40 L40 L42 BE42 BE18 BE20 BE24:BE26 BE22 BE44:BE49 BE28:BE36 BE38 BE40" xr:uid="{00000000-0002-0000-0500-000000000000}">
      <formula1>0</formula1>
      <formula2>999999</formula2>
    </dataValidation>
    <dataValidation type="list" allowBlank="1" showInputMessage="1" showErrorMessage="1" sqref="E14" xr:uid="{00000000-0002-0000-0500-000001000000}">
      <formula1>"Ano,Ne"</formula1>
    </dataValidation>
    <dataValidation type="whole" allowBlank="1" showInputMessage="1" showErrorMessage="1" sqref="L21 L23 L17 L19 AH21 AH23 AH17 AH19 BE21 BE23 BE17 BE19" xr:uid="{00000000-0002-0000-0500-000002000000}">
      <formula1>0</formula1>
      <formula2>1000</formula2>
    </dataValidation>
    <dataValidation type="whole" allowBlank="1" showErrorMessage="1" sqref="L27 AH27 BE27" xr:uid="{00000000-0002-0000-0500-000003000000}">
      <formula1>0</formula1>
      <formula2>999999</formula2>
    </dataValidation>
    <dataValidation type="whole" allowBlank="1" showInputMessage="1" showErrorMessage="1" prompt="V názvu aktivity vyberte z nabídky jednu z variant aktivity. _x000a_Aktivitu je možné zvolit nejvýš v hodnotě dosahující poloviny maximální výše dotace pro daný subjekt." sqref="L43 AH43 L37 AH37 L39 AH39 L41 AH41 BE43 BE37 BE39 BE41" xr:uid="{00000000-0002-0000-0500-000004000000}">
      <formula1>0</formula1>
      <formula2>999999</formula2>
    </dataValidation>
  </dataValidations>
  <hyperlinks>
    <hyperlink ref="B1" location="'Úvodní strana'!A1" display="zpět na hlavní stranu" xr:uid="{00000000-0004-0000-0500-000000000000}"/>
  </hyperlinks>
  <pageMargins left="0.7" right="0.7" top="0.78740157499999996" bottom="0.78740157499999996" header="0.3" footer="0.3"/>
  <pageSetup paperSize="9" orientation="portrait" r:id="rId1"/>
  <ignoredErrors>
    <ignoredError sqref="X51 T51:U5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B1:BU60"/>
  <sheetViews>
    <sheetView topLeftCell="K27" workbookViewId="0">
      <selection activeCell="AJ17" sqref="AJ17"/>
    </sheetView>
  </sheetViews>
  <sheetFormatPr defaultColWidth="9.140625" defaultRowHeight="14.25" x14ac:dyDescent="0.25"/>
  <cols>
    <col min="1" max="1" width="1.7109375" style="4" customWidth="1"/>
    <col min="2" max="2" width="7.28515625" style="8" customWidth="1"/>
    <col min="3" max="3" width="5.7109375" style="5" hidden="1" customWidth="1"/>
    <col min="4" max="4" width="17.140625" style="5" customWidth="1"/>
    <col min="5" max="5" width="11.5703125" style="5" customWidth="1"/>
    <col min="6" max="6" width="17.140625" style="5" customWidth="1"/>
    <col min="7" max="7" width="4.7109375" style="5" customWidth="1"/>
    <col min="8" max="8" width="17.140625" style="5" customWidth="1"/>
    <col min="9" max="9" width="16.5703125" style="5" customWidth="1"/>
    <col min="10" max="10" width="23.140625" style="5" customWidth="1"/>
    <col min="11" max="11" width="18.42578125" style="4" customWidth="1"/>
    <col min="12" max="12" width="18.42578125" style="5" customWidth="1"/>
    <col min="13" max="13" width="9.5703125" style="17" hidden="1" customWidth="1"/>
    <col min="14" max="14" width="18.42578125" style="6" customWidth="1"/>
    <col min="15" max="15" width="2.85546875" style="17" customWidth="1"/>
    <col min="16" max="16" width="6.5703125" style="5" hidden="1" customWidth="1"/>
    <col min="17" max="17" width="6.42578125" style="5" hidden="1" customWidth="1"/>
    <col min="18" max="19" width="6.85546875" style="5" hidden="1" customWidth="1"/>
    <col min="20" max="20" width="6.42578125" style="5" hidden="1" customWidth="1"/>
    <col min="21" max="22" width="6.85546875" style="5" hidden="1" customWidth="1"/>
    <col min="23" max="23" width="7.85546875" style="5" hidden="1" customWidth="1"/>
    <col min="24" max="24" width="6.42578125" style="5" hidden="1" customWidth="1"/>
    <col min="25" max="25" width="6.7109375" style="5" hidden="1" customWidth="1"/>
    <col min="26" max="26" width="6.28515625" style="5" hidden="1" customWidth="1"/>
    <col min="27" max="27" width="6.5703125" style="5" hidden="1" customWidth="1"/>
    <col min="28" max="28" width="7.42578125" style="5" hidden="1" customWidth="1"/>
    <col min="29" max="31" width="0" style="4" hidden="1" customWidth="1"/>
    <col min="32" max="32" width="9.140625" style="4"/>
    <col min="33" max="34" width="18.42578125" style="4" customWidth="1"/>
    <col min="35" max="35" width="13.42578125" style="4" hidden="1" customWidth="1"/>
    <col min="36" max="38" width="18.42578125" style="4" customWidth="1"/>
    <col min="39" max="39" width="2.85546875" style="4" hidden="1" customWidth="1"/>
    <col min="40" max="40" width="6.5703125" style="4" hidden="1" customWidth="1"/>
    <col min="41" max="41" width="6.42578125" style="4" hidden="1" customWidth="1"/>
    <col min="42" max="43" width="6.85546875" style="4" hidden="1" customWidth="1"/>
    <col min="44" max="44" width="6.42578125" style="4" hidden="1" customWidth="1"/>
    <col min="45" max="45" width="6.85546875" style="4" hidden="1" customWidth="1"/>
    <col min="46" max="46" width="6.42578125" style="4" hidden="1" customWidth="1"/>
    <col min="47" max="47" width="7.85546875" style="4" hidden="1" customWidth="1"/>
    <col min="48" max="48" width="6.42578125" style="4" hidden="1" customWidth="1"/>
    <col min="49" max="49" width="6.7109375" style="4" hidden="1" customWidth="1"/>
    <col min="50" max="50" width="6.28515625" style="4" hidden="1" customWidth="1"/>
    <col min="51" max="51" width="6.5703125" style="4" hidden="1" customWidth="1"/>
    <col min="52" max="52" width="7.42578125" style="4" hidden="1" customWidth="1"/>
    <col min="53" max="53" width="9.140625" style="4"/>
    <col min="54" max="55" width="18.42578125" style="4" customWidth="1"/>
    <col min="56" max="56" width="13.42578125" style="4" hidden="1" customWidth="1"/>
    <col min="57" max="59" width="18.42578125" style="4" customWidth="1"/>
    <col min="60" max="60" width="2.85546875" style="4" hidden="1" customWidth="1"/>
    <col min="61" max="61" width="6.5703125" style="4" hidden="1" customWidth="1"/>
    <col min="62" max="62" width="6.42578125" style="4" hidden="1" customWidth="1"/>
    <col min="63" max="64" width="6.85546875" style="4" hidden="1" customWidth="1"/>
    <col min="65" max="65" width="6.42578125" style="4" hidden="1" customWidth="1"/>
    <col min="66" max="66" width="6.85546875" style="4" hidden="1" customWidth="1"/>
    <col min="67" max="67" width="6.42578125" style="4" hidden="1" customWidth="1"/>
    <col min="68" max="68" width="7.85546875" style="4" hidden="1" customWidth="1"/>
    <col min="69" max="69" width="6.42578125" style="4" hidden="1" customWidth="1"/>
    <col min="70" max="70" width="6.7109375" style="4" hidden="1" customWidth="1"/>
    <col min="71" max="71" width="6.28515625" style="4" hidden="1" customWidth="1"/>
    <col min="72" max="72" width="6.5703125" style="4" hidden="1" customWidth="1"/>
    <col min="73" max="73" width="7.42578125" style="4" hidden="1" customWidth="1"/>
    <col min="74" max="16384" width="9.140625" style="4"/>
  </cols>
  <sheetData>
    <row r="1" spans="2:73" ht="15" x14ac:dyDescent="0.25">
      <c r="B1" s="78" t="s">
        <v>32</v>
      </c>
      <c r="C1" s="4"/>
      <c r="D1" s="4"/>
      <c r="E1" s="4"/>
      <c r="F1" s="4"/>
      <c r="P1" s="5" t="s">
        <v>262</v>
      </c>
    </row>
    <row r="2" spans="2:73" ht="30" customHeight="1" x14ac:dyDescent="0.25">
      <c r="B2" s="78"/>
      <c r="C2" s="4"/>
      <c r="D2" s="4"/>
      <c r="E2" s="4"/>
      <c r="F2" s="1394"/>
      <c r="G2" s="1394"/>
      <c r="H2" s="927" t="s">
        <v>281</v>
      </c>
      <c r="I2" s="927" t="s">
        <v>282</v>
      </c>
      <c r="J2" s="927" t="s">
        <v>295</v>
      </c>
      <c r="K2" s="1397" t="s">
        <v>284</v>
      </c>
      <c r="L2" s="1397"/>
      <c r="M2" s="1397"/>
      <c r="N2" s="1397"/>
      <c r="O2" s="1397"/>
      <c r="P2" s="1397"/>
      <c r="Q2" s="1397"/>
      <c r="R2" s="1397"/>
      <c r="S2" s="1397"/>
      <c r="T2" s="1397"/>
      <c r="U2" s="1397"/>
      <c r="V2" s="1397"/>
      <c r="W2" s="1397"/>
      <c r="X2" s="1397"/>
      <c r="Y2" s="1397"/>
      <c r="Z2" s="1397"/>
      <c r="AA2" s="1397"/>
      <c r="AB2" s="1397"/>
      <c r="AC2" s="1397"/>
      <c r="AD2" s="1397"/>
      <c r="AE2" s="1397"/>
      <c r="AF2" s="1397"/>
      <c r="AG2" s="1397"/>
      <c r="AH2" s="1397"/>
      <c r="AI2" s="1397"/>
      <c r="AJ2" s="1397"/>
      <c r="BB2" s="1024" t="s">
        <v>320</v>
      </c>
      <c r="BC2" s="1007" t="s">
        <v>282</v>
      </c>
      <c r="BD2" s="1025"/>
      <c r="BE2" s="1007" t="s">
        <v>323</v>
      </c>
      <c r="BF2" s="1029" t="s">
        <v>330</v>
      </c>
      <c r="BG2" s="1030" t="s">
        <v>284</v>
      </c>
    </row>
    <row r="3" spans="2:73" ht="21" customHeight="1" x14ac:dyDescent="0.25">
      <c r="B3" s="78"/>
      <c r="C3" s="4"/>
      <c r="D3" s="4"/>
      <c r="E3" s="4"/>
      <c r="F3" s="1395" t="s">
        <v>294</v>
      </c>
      <c r="G3" s="1395"/>
      <c r="H3" s="810">
        <f>N58</f>
        <v>0</v>
      </c>
      <c r="I3" s="810">
        <f>AJ58</f>
        <v>0</v>
      </c>
      <c r="J3" s="811">
        <f>H3-I3</f>
        <v>0</v>
      </c>
      <c r="K3" s="1396" t="str">
        <f>IF(J3&gt;=0,"OK","nelze navýšit dotaci subjektu")</f>
        <v>OK</v>
      </c>
      <c r="L3" s="1396"/>
      <c r="M3" s="1396"/>
      <c r="N3" s="1396"/>
      <c r="O3" s="1396"/>
      <c r="P3" s="1396"/>
      <c r="Q3" s="1396"/>
      <c r="R3" s="1396"/>
      <c r="S3" s="1396"/>
      <c r="T3" s="1396"/>
      <c r="U3" s="1396"/>
      <c r="V3" s="1396"/>
      <c r="W3" s="1396"/>
      <c r="X3" s="1396"/>
      <c r="Y3" s="1396"/>
      <c r="Z3" s="1396"/>
      <c r="AA3" s="1396"/>
      <c r="AB3" s="1396"/>
      <c r="AC3" s="1396"/>
      <c r="AD3" s="1396"/>
      <c r="AE3" s="1396"/>
      <c r="AF3" s="1396"/>
      <c r="AG3" s="1396"/>
      <c r="AH3" s="1396"/>
      <c r="AI3" s="1396"/>
      <c r="AJ3" s="1396"/>
      <c r="BB3" s="1027" t="s">
        <v>294</v>
      </c>
      <c r="BC3" s="1028">
        <f>BE58</f>
        <v>0</v>
      </c>
      <c r="BD3" s="1031"/>
      <c r="BE3" s="1028">
        <f>BC3-I3</f>
        <v>0</v>
      </c>
      <c r="BF3" s="1032">
        <f>H3-BC3</f>
        <v>0</v>
      </c>
      <c r="BG3" s="1026" t="str">
        <f>IF(BF3&gt;=0,"OK","nelze navýšit dotaci subjektu")</f>
        <v>OK</v>
      </c>
    </row>
    <row r="4" spans="2:73" ht="21" customHeight="1" x14ac:dyDescent="0.25">
      <c r="B4" s="78"/>
      <c r="C4" s="4"/>
      <c r="D4" s="4"/>
      <c r="E4" s="4"/>
      <c r="F4" s="1168" t="s">
        <v>287</v>
      </c>
      <c r="G4" s="1168"/>
      <c r="H4" s="910">
        <f>SUMIFS(N17:N57,$C17:$C57,"1.1")</f>
        <v>0</v>
      </c>
      <c r="I4" s="910">
        <f>SUMIFS(AJ17:AJ57,$C17:$C57,"1.1")</f>
        <v>0</v>
      </c>
      <c r="J4" s="911">
        <f t="shared" ref="J4:J7" si="0">H4-I4</f>
        <v>0</v>
      </c>
      <c r="K4" s="1166" t="str">
        <f>IF(Souhrn!G7&lt;0,CONCATENATE("je překročena celková částka SC za všechny subjekty (navýšeno u: ",IF(Souhrn!H7&lt;&gt;0,"MŠ - ",""),IF(Souhrn!I7&lt;&gt;0,"ZŠ - ",""),IF(Souhrn!J7&lt;&gt;0,"ŠD - ",""),IF(Souhrn!K7&lt;&gt;0,"ŠK - ",""),IF(Souhrn!L7&lt;&gt;0,"SVČ - ",""),IF(Souhrn!M7&lt;&gt;0,"ZUŠ - ",""),")"),"OK")</f>
        <v>OK</v>
      </c>
      <c r="L4" s="1166"/>
      <c r="M4" s="1166"/>
      <c r="N4" s="1166"/>
      <c r="O4" s="1166"/>
      <c r="P4" s="1166"/>
      <c r="Q4" s="1166"/>
      <c r="R4" s="1166"/>
      <c r="S4" s="1166"/>
      <c r="T4" s="1166"/>
      <c r="U4" s="1166"/>
      <c r="V4" s="1166"/>
      <c r="W4" s="1166"/>
      <c r="X4" s="1166"/>
      <c r="Y4" s="1166"/>
      <c r="Z4" s="1166"/>
      <c r="AA4" s="1166"/>
      <c r="AB4" s="1166"/>
      <c r="AC4" s="1166"/>
      <c r="AD4" s="1166"/>
      <c r="AE4" s="1166"/>
      <c r="AF4" s="1166"/>
      <c r="AG4" s="1166"/>
      <c r="AH4" s="1166"/>
      <c r="AI4" s="1166"/>
      <c r="AJ4" s="1166"/>
      <c r="BB4" s="969" t="s">
        <v>287</v>
      </c>
      <c r="BC4" s="910">
        <f>SUMIFS(BE17:BE57,$C17:$C57,"1.1")</f>
        <v>0</v>
      </c>
      <c r="BD4" s="915"/>
      <c r="BE4" s="910">
        <f t="shared" ref="BE4:BE7" si="1">BC4-I4</f>
        <v>0</v>
      </c>
      <c r="BF4" s="911">
        <f t="shared" ref="BF4:BF7" si="2">H4-BC4</f>
        <v>0</v>
      </c>
      <c r="BG4" s="989" t="str">
        <f>IF(Souhrn!U7&lt;0,CONCATENATE("je překročena celková částka SC za všechny subjekty (navýšeno u: ",IF(Souhrn!V7&lt;&gt;0,"MŠ - ",""),IF(Souhrn!W7&lt;&gt;0,"ZŠ - ",""),IF(Souhrn!X7&lt;&gt;0,"ŠD - ",""),IF(Souhrn!Y7&lt;&gt;0,"ŠK - ",""),IF(Souhrn!Z7&lt;&gt;0,"SVČ - ",""),IF(Souhrn!AA7&lt;&gt;0,"ZUŠ - ",""),")"),"OK")</f>
        <v>OK</v>
      </c>
    </row>
    <row r="5" spans="2:73" ht="21" customHeight="1" x14ac:dyDescent="0.25">
      <c r="B5" s="78"/>
      <c r="C5" s="4"/>
      <c r="D5" s="4"/>
      <c r="E5" s="4"/>
      <c r="F5" s="1395" t="s">
        <v>288</v>
      </c>
      <c r="G5" s="1395"/>
      <c r="H5" s="810">
        <f>SUMIFS(N17:N57,$C17:$C57,"1.2")</f>
        <v>0</v>
      </c>
      <c r="I5" s="810">
        <f>SUMIFS(AJ17:AJ57,$C17:$C57,"1.2")</f>
        <v>0</v>
      </c>
      <c r="J5" s="811">
        <f t="shared" si="0"/>
        <v>0</v>
      </c>
      <c r="K5" s="1396" t="str">
        <f>IF(Souhrn!G8&lt;0,CONCATENATE("je překročena celková částka SC za všechny subjekty (navýšeno u: ",IF(Souhrn!H8&lt;&gt;0,"MŠ - ",""),IF(Souhrn!I8&lt;&gt;0,"ZŠ - ",""),IF(Souhrn!J8&lt;&gt;0,"ŠD - ",""),IF(Souhrn!K8&lt;&gt;0,"ŠK - ",""),IF(Souhrn!L8&lt;&gt;0,"SVČ - ",""),IF(Souhrn!M8&lt;&gt;0,"ZUŠ - ",""),")"),"OK")</f>
        <v>OK</v>
      </c>
      <c r="L5" s="1396"/>
      <c r="M5" s="1396"/>
      <c r="N5" s="1396"/>
      <c r="O5" s="1396"/>
      <c r="P5" s="1396"/>
      <c r="Q5" s="1396"/>
      <c r="R5" s="1396"/>
      <c r="S5" s="1396"/>
      <c r="T5" s="1396"/>
      <c r="U5" s="1396"/>
      <c r="V5" s="1396"/>
      <c r="W5" s="1396"/>
      <c r="X5" s="1396"/>
      <c r="Y5" s="1396"/>
      <c r="Z5" s="1396"/>
      <c r="AA5" s="1396"/>
      <c r="AB5" s="1396"/>
      <c r="AC5" s="1396"/>
      <c r="AD5" s="1396"/>
      <c r="AE5" s="1396"/>
      <c r="AF5" s="1396"/>
      <c r="AG5" s="1396"/>
      <c r="AH5" s="1396"/>
      <c r="AI5" s="1396"/>
      <c r="AJ5" s="1396"/>
      <c r="BB5" s="1027" t="s">
        <v>288</v>
      </c>
      <c r="BC5" s="1028">
        <f>SUMIFS(BE17:BE57,$C17:$C57,"1.2")</f>
        <v>0</v>
      </c>
      <c r="BD5" s="1031"/>
      <c r="BE5" s="1028">
        <f t="shared" si="1"/>
        <v>0</v>
      </c>
      <c r="BF5" s="1032">
        <f t="shared" si="2"/>
        <v>0</v>
      </c>
      <c r="BG5" s="1033" t="str">
        <f>IF(Souhrn!U8&lt;0,CONCATENATE("je překročena celková částka SC za všechny subjekty (navýšeno u: ",IF(Souhrn!V8&lt;&gt;0,"MŠ - ",""),IF(Souhrn!W8&lt;&gt;0,"ZŠ - ",""),IF(Souhrn!X8&lt;&gt;0,"ŠD - ",""),IF(Souhrn!Y8&lt;&gt;0,"ŠK - ",""),IF(Souhrn!Z8&lt;&gt;0,"SVČ - ",""),IF(Souhrn!AA8&lt;&gt;0,"ZUŠ - ",""),")"),"OK")</f>
        <v>OK</v>
      </c>
    </row>
    <row r="6" spans="2:73" ht="21" customHeight="1" x14ac:dyDescent="0.25">
      <c r="B6" s="78"/>
      <c r="C6" s="4"/>
      <c r="D6" s="4"/>
      <c r="E6" s="4"/>
      <c r="F6" s="1398" t="s">
        <v>289</v>
      </c>
      <c r="G6" s="1398"/>
      <c r="H6" s="918">
        <f>SUMIFS(N17:N57,$C17:$C57,"1.5")</f>
        <v>0</v>
      </c>
      <c r="I6" s="918">
        <f>SUMIFS(AJ17:AJ57,$C17:$C57,"1.5")</f>
        <v>0</v>
      </c>
      <c r="J6" s="919">
        <f t="shared" si="0"/>
        <v>0</v>
      </c>
      <c r="K6" s="1399" t="str">
        <f>IF(Souhrn!G9&lt;0,CONCATENATE("je překročena celková částka SC za všechny subjekty (navýšeno u: ",IF(Souhrn!H9&lt;&gt;0,"MŠ - ",""),IF(Souhrn!I9&lt;&gt;0,"ZŠ - ",""),IF(Souhrn!J9&lt;&gt;0,"ŠD - ",""),IF(Souhrn!K9&lt;&gt;0,"ŠK - ",""),IF(Souhrn!L9&lt;&gt;0,"SVČ - ",""),IF(Souhrn!M9&lt;&gt;0,"ZUŠ - ",""),")"),"OK")</f>
        <v>OK</v>
      </c>
      <c r="L6" s="1399"/>
      <c r="M6" s="1399"/>
      <c r="N6" s="1399"/>
      <c r="O6" s="1399"/>
      <c r="P6" s="1399"/>
      <c r="Q6" s="1399"/>
      <c r="R6" s="1399"/>
      <c r="S6" s="1399"/>
      <c r="T6" s="1399"/>
      <c r="U6" s="1399"/>
      <c r="V6" s="1399"/>
      <c r="W6" s="1399"/>
      <c r="X6" s="1399"/>
      <c r="Y6" s="1399"/>
      <c r="Z6" s="1399"/>
      <c r="AA6" s="1399"/>
      <c r="AB6" s="1399"/>
      <c r="AC6" s="1399"/>
      <c r="AD6" s="1399"/>
      <c r="AE6" s="1399"/>
      <c r="AF6" s="1399"/>
      <c r="AG6" s="1399"/>
      <c r="AH6" s="1399"/>
      <c r="AI6" s="1399"/>
      <c r="AJ6" s="1399"/>
      <c r="BB6" s="1034" t="s">
        <v>289</v>
      </c>
      <c r="BC6" s="1035">
        <f>SUMIFS(BE17:BE57,$C17:$C57,"1.5")</f>
        <v>0</v>
      </c>
      <c r="BD6" s="1036"/>
      <c r="BE6" s="1035">
        <f t="shared" si="1"/>
        <v>0</v>
      </c>
      <c r="BF6" s="1037">
        <f t="shared" si="2"/>
        <v>0</v>
      </c>
      <c r="BG6" s="1038" t="str">
        <f>IF(Souhrn!U9&lt;0,CONCATENATE("je překročena celková částka SC za všechny subjekty (navýšeno u: ",IF(Souhrn!V9&lt;&gt;0,"MŠ - ",""),IF(Souhrn!W9&lt;&gt;0,"ZŠ - ",""),IF(Souhrn!X9&lt;&gt;0,"ŠD - ",""),IF(Souhrn!Y9&lt;&gt;0,"ŠK - ",""),IF(Souhrn!Z9&lt;&gt;0,"SVČ - ",""),IF(Souhrn!AA9&lt;&gt;0,"ZUŠ - ",""),")"),"OK")</f>
        <v>OK</v>
      </c>
    </row>
    <row r="7" spans="2:73" ht="21" customHeight="1" x14ac:dyDescent="0.25">
      <c r="B7" s="78"/>
      <c r="C7" s="4"/>
      <c r="D7" s="4"/>
      <c r="E7" s="4"/>
      <c r="F7" s="1395" t="s">
        <v>290</v>
      </c>
      <c r="G7" s="1395"/>
      <c r="H7" s="810">
        <f>SUMIFS(N17:N57,$C17:$C57,"3.1")</f>
        <v>0</v>
      </c>
      <c r="I7" s="810">
        <f>SUMIFS(AJ17:AJ57,$C17:$C57,"3.1")</f>
        <v>0</v>
      </c>
      <c r="J7" s="811">
        <f t="shared" si="0"/>
        <v>0</v>
      </c>
      <c r="K7" s="1396" t="str">
        <f>IF(Souhrn!G10&lt;0,CONCATENATE("je překročena celková částka SC za všechny subjekty (navýšeno u: ",IF(Souhrn!H10&lt;&gt;0,"MŠ - ",""),IF(Souhrn!I10&lt;&gt;0,"ZŠ - ",""),IF(Souhrn!J10&lt;&gt;0,"ŠD - ",""),IF(Souhrn!K10&lt;&gt;0,"ŠK - ",""),IF(Souhrn!L10&lt;&gt;0,"SVČ - ",""),IF(Souhrn!M10&lt;&gt;0,"ZUŠ - ",""),")"),"OK")</f>
        <v>OK</v>
      </c>
      <c r="L7" s="1396"/>
      <c r="M7" s="1396"/>
      <c r="N7" s="1396"/>
      <c r="O7" s="1396"/>
      <c r="P7" s="1396"/>
      <c r="Q7" s="1396"/>
      <c r="R7" s="1396"/>
      <c r="S7" s="1396"/>
      <c r="T7" s="1396"/>
      <c r="U7" s="1396"/>
      <c r="V7" s="1396"/>
      <c r="W7" s="1396"/>
      <c r="X7" s="1396"/>
      <c r="Y7" s="1396"/>
      <c r="Z7" s="1396"/>
      <c r="AA7" s="1396"/>
      <c r="AB7" s="1396"/>
      <c r="AC7" s="1396"/>
      <c r="AD7" s="1396"/>
      <c r="AE7" s="1396"/>
      <c r="AF7" s="1396"/>
      <c r="AG7" s="1396"/>
      <c r="AH7" s="1396"/>
      <c r="AI7" s="1396"/>
      <c r="AJ7" s="1396"/>
      <c r="BB7" s="1027" t="s">
        <v>290</v>
      </c>
      <c r="BC7" s="1028">
        <f>SUMIFS(BE17:BE57,$C17:$C57,"3.1")</f>
        <v>0</v>
      </c>
      <c r="BD7" s="1031"/>
      <c r="BE7" s="1028">
        <f t="shared" si="1"/>
        <v>0</v>
      </c>
      <c r="BF7" s="1032">
        <f t="shared" si="2"/>
        <v>0</v>
      </c>
      <c r="BG7" s="1033" t="str">
        <f>IF(Souhrn!U10&lt;0,CONCATENATE("je překročena celková částka SC za všechny subjekty (navýšeno u: ",IF(Souhrn!V10&lt;&gt;0,"MŠ - ",""),IF(Souhrn!W10&lt;&gt;0,"ZŠ - ",""),IF(Souhrn!X10&lt;&gt;0,"ŠD - ",""),IF(Souhrn!Y10&lt;&gt;0,"ŠK - ",""),IF(Souhrn!Z10&lt;&gt;0,"SVČ - ",""),IF(Souhrn!AA10&lt;&gt;0,"ZUŠ - ",""),")"),"OK")</f>
        <v>OK</v>
      </c>
    </row>
    <row r="8" spans="2:73" ht="24" customHeight="1" x14ac:dyDescent="0.25">
      <c r="B8" s="78"/>
      <c r="C8" s="4"/>
      <c r="D8" s="4"/>
      <c r="E8" s="4"/>
      <c r="F8" s="4"/>
    </row>
    <row r="9" spans="2:73" ht="24" customHeight="1" x14ac:dyDescent="0.25">
      <c r="B9" s="78"/>
      <c r="C9" s="4"/>
      <c r="D9" s="4"/>
      <c r="E9" s="4"/>
      <c r="F9" s="4"/>
      <c r="AG9" s="1437" t="s">
        <v>319</v>
      </c>
      <c r="AH9" s="1437"/>
      <c r="AI9" s="1437"/>
      <c r="AJ9" s="1437"/>
      <c r="AK9" s="1437"/>
      <c r="AL9" s="1437"/>
      <c r="BB9" s="1437" t="s">
        <v>320</v>
      </c>
      <c r="BC9" s="1437"/>
      <c r="BD9" s="1437"/>
      <c r="BE9" s="1437"/>
      <c r="BF9" s="1437"/>
      <c r="BG9" s="1437"/>
    </row>
    <row r="10" spans="2:73" ht="24" customHeight="1" thickBot="1" x14ac:dyDescent="0.3">
      <c r="B10" s="78"/>
      <c r="C10" s="4"/>
      <c r="D10" s="4"/>
      <c r="E10" s="4"/>
      <c r="F10" s="4"/>
    </row>
    <row r="11" spans="2:73" ht="9.75" customHeight="1" x14ac:dyDescent="0.25">
      <c r="B11" s="139"/>
      <c r="C11" s="140"/>
      <c r="D11" s="140"/>
      <c r="E11" s="140"/>
      <c r="F11" s="140"/>
      <c r="G11" s="140"/>
      <c r="H11" s="1423" t="s">
        <v>33</v>
      </c>
      <c r="I11" s="1424"/>
      <c r="J11" s="1425"/>
      <c r="K11" s="1417" t="s">
        <v>21</v>
      </c>
      <c r="L11" s="1420" t="s">
        <v>317</v>
      </c>
      <c r="M11" s="561">
        <v>100000</v>
      </c>
      <c r="N11" s="1414" t="s">
        <v>22</v>
      </c>
      <c r="P11" s="1392" t="s">
        <v>11</v>
      </c>
      <c r="Q11" s="1388" t="s">
        <v>0</v>
      </c>
      <c r="R11" s="1388" t="s">
        <v>1</v>
      </c>
      <c r="S11" s="1388" t="s">
        <v>97</v>
      </c>
      <c r="T11" s="1388" t="s">
        <v>98</v>
      </c>
      <c r="U11" s="1388" t="s">
        <v>99</v>
      </c>
      <c r="V11" s="1388" t="s">
        <v>100</v>
      </c>
      <c r="W11" s="1390" t="s">
        <v>4</v>
      </c>
      <c r="X11" s="1388" t="s">
        <v>5</v>
      </c>
      <c r="Y11" s="1388" t="s">
        <v>6</v>
      </c>
      <c r="Z11" s="1388" t="s">
        <v>7</v>
      </c>
      <c r="AA11" s="1438" t="s">
        <v>8</v>
      </c>
      <c r="AB11" s="1382" t="s">
        <v>3</v>
      </c>
      <c r="AG11" s="1417" t="s">
        <v>21</v>
      </c>
      <c r="AH11" s="1420" t="s">
        <v>318</v>
      </c>
      <c r="AI11" s="779">
        <v>100000</v>
      </c>
      <c r="AJ11" s="1414" t="s">
        <v>22</v>
      </c>
      <c r="AK11" s="1414" t="s">
        <v>279</v>
      </c>
      <c r="AL11" s="1414" t="s">
        <v>280</v>
      </c>
      <c r="AM11" s="17"/>
      <c r="AN11" s="1392" t="s">
        <v>11</v>
      </c>
      <c r="AO11" s="1388" t="s">
        <v>0</v>
      </c>
      <c r="AP11" s="1388" t="s">
        <v>1</v>
      </c>
      <c r="AQ11" s="1388" t="s">
        <v>97</v>
      </c>
      <c r="AR11" s="1388" t="s">
        <v>98</v>
      </c>
      <c r="AS11" s="1388" t="s">
        <v>99</v>
      </c>
      <c r="AT11" s="1388" t="s">
        <v>100</v>
      </c>
      <c r="AU11" s="1390" t="s">
        <v>4</v>
      </c>
      <c r="AV11" s="1388" t="s">
        <v>5</v>
      </c>
      <c r="AW11" s="1388" t="s">
        <v>6</v>
      </c>
      <c r="AX11" s="1388" t="s">
        <v>7</v>
      </c>
      <c r="AY11" s="1438" t="s">
        <v>8</v>
      </c>
      <c r="AZ11" s="1382" t="s">
        <v>3</v>
      </c>
      <c r="BB11" s="1417" t="s">
        <v>21</v>
      </c>
      <c r="BC11" s="1420" t="s">
        <v>318</v>
      </c>
      <c r="BD11" s="779">
        <v>100000</v>
      </c>
      <c r="BE11" s="1414" t="s">
        <v>22</v>
      </c>
      <c r="BF11" s="1414" t="s">
        <v>279</v>
      </c>
      <c r="BG11" s="1414" t="s">
        <v>321</v>
      </c>
      <c r="BH11" s="17"/>
      <c r="BI11" s="1392" t="s">
        <v>11</v>
      </c>
      <c r="BJ11" s="1388" t="s">
        <v>0</v>
      </c>
      <c r="BK11" s="1388" t="s">
        <v>1</v>
      </c>
      <c r="BL11" s="1388" t="s">
        <v>97</v>
      </c>
      <c r="BM11" s="1388" t="s">
        <v>98</v>
      </c>
      <c r="BN11" s="1388" t="s">
        <v>99</v>
      </c>
      <c r="BO11" s="1388" t="s">
        <v>100</v>
      </c>
      <c r="BP11" s="1390" t="s">
        <v>4</v>
      </c>
      <c r="BQ11" s="1388" t="s">
        <v>5</v>
      </c>
      <c r="BR11" s="1388" t="s">
        <v>6</v>
      </c>
      <c r="BS11" s="1388" t="s">
        <v>7</v>
      </c>
      <c r="BT11" s="1438" t="s">
        <v>8</v>
      </c>
      <c r="BU11" s="1382" t="s">
        <v>3</v>
      </c>
    </row>
    <row r="12" spans="2:73" ht="25.5" customHeight="1" x14ac:dyDescent="0.25">
      <c r="B12" s="1406" t="s">
        <v>46</v>
      </c>
      <c r="C12" s="1407"/>
      <c r="D12" s="1407"/>
      <c r="E12" s="1407"/>
      <c r="F12" s="1407"/>
      <c r="G12" s="1408"/>
      <c r="H12" s="1426"/>
      <c r="I12" s="1427"/>
      <c r="J12" s="1428"/>
      <c r="K12" s="1418"/>
      <c r="L12" s="1421"/>
      <c r="M12" s="561">
        <v>1800</v>
      </c>
      <c r="N12" s="1415"/>
      <c r="P12" s="1393"/>
      <c r="Q12" s="1389"/>
      <c r="R12" s="1389"/>
      <c r="S12" s="1389"/>
      <c r="T12" s="1389"/>
      <c r="U12" s="1389"/>
      <c r="V12" s="1389"/>
      <c r="W12" s="1391"/>
      <c r="X12" s="1389"/>
      <c r="Y12" s="1389"/>
      <c r="Z12" s="1389"/>
      <c r="AA12" s="1439"/>
      <c r="AB12" s="1383"/>
      <c r="AG12" s="1418"/>
      <c r="AH12" s="1421"/>
      <c r="AI12" s="561">
        <v>1800</v>
      </c>
      <c r="AJ12" s="1415"/>
      <c r="AK12" s="1415"/>
      <c r="AL12" s="1415"/>
      <c r="AM12" s="17"/>
      <c r="AN12" s="1393"/>
      <c r="AO12" s="1389"/>
      <c r="AP12" s="1389"/>
      <c r="AQ12" s="1389"/>
      <c r="AR12" s="1389"/>
      <c r="AS12" s="1389"/>
      <c r="AT12" s="1389"/>
      <c r="AU12" s="1391"/>
      <c r="AV12" s="1389"/>
      <c r="AW12" s="1389"/>
      <c r="AX12" s="1389"/>
      <c r="AY12" s="1439"/>
      <c r="AZ12" s="1383"/>
      <c r="BB12" s="1418"/>
      <c r="BC12" s="1421"/>
      <c r="BD12" s="561">
        <v>1800</v>
      </c>
      <c r="BE12" s="1415"/>
      <c r="BF12" s="1415"/>
      <c r="BG12" s="1415"/>
      <c r="BH12" s="17"/>
      <c r="BI12" s="1393"/>
      <c r="BJ12" s="1389"/>
      <c r="BK12" s="1389"/>
      <c r="BL12" s="1389"/>
      <c r="BM12" s="1389"/>
      <c r="BN12" s="1389"/>
      <c r="BO12" s="1389"/>
      <c r="BP12" s="1391"/>
      <c r="BQ12" s="1389"/>
      <c r="BR12" s="1389"/>
      <c r="BS12" s="1389"/>
      <c r="BT12" s="1439"/>
      <c r="BU12" s="1383"/>
    </row>
    <row r="13" spans="2:73" s="5" customFormat="1" ht="41.25" customHeight="1" x14ac:dyDescent="0.3">
      <c r="B13" s="203"/>
      <c r="C13" s="204"/>
      <c r="D13" s="431" t="s">
        <v>316</v>
      </c>
      <c r="E13" s="415"/>
      <c r="F13" s="900" t="s">
        <v>16</v>
      </c>
      <c r="G13" s="207"/>
      <c r="H13" s="1426"/>
      <c r="I13" s="1427"/>
      <c r="J13" s="1428"/>
      <c r="K13" s="1418"/>
      <c r="L13" s="1421"/>
      <c r="M13" s="562">
        <f>IF(SUM($W$17:$W$57)&lt;&gt;0,1,0)</f>
        <v>0</v>
      </c>
      <c r="N13" s="1415"/>
      <c r="O13" s="17"/>
      <c r="P13" s="1393"/>
      <c r="Q13" s="1389"/>
      <c r="R13" s="1389"/>
      <c r="S13" s="1389"/>
      <c r="T13" s="1389"/>
      <c r="U13" s="1389"/>
      <c r="V13" s="1389"/>
      <c r="W13" s="1391"/>
      <c r="X13" s="1389"/>
      <c r="Y13" s="1389"/>
      <c r="Z13" s="1389"/>
      <c r="AA13" s="1439"/>
      <c r="AB13" s="1383"/>
      <c r="AG13" s="1418"/>
      <c r="AH13" s="1421"/>
      <c r="AI13" s="563">
        <f>IF(SUM(AU17:AU57)&lt;&gt;0,1,0)</f>
        <v>0</v>
      </c>
      <c r="AJ13" s="1415"/>
      <c r="AK13" s="1415"/>
      <c r="AL13" s="1415"/>
      <c r="AM13" s="17"/>
      <c r="AN13" s="1393"/>
      <c r="AO13" s="1389"/>
      <c r="AP13" s="1389"/>
      <c r="AQ13" s="1389"/>
      <c r="AR13" s="1389"/>
      <c r="AS13" s="1389"/>
      <c r="AT13" s="1389"/>
      <c r="AU13" s="1391"/>
      <c r="AV13" s="1389"/>
      <c r="AW13" s="1389"/>
      <c r="AX13" s="1389"/>
      <c r="AY13" s="1439"/>
      <c r="AZ13" s="1383"/>
      <c r="BB13" s="1418"/>
      <c r="BC13" s="1421"/>
      <c r="BD13" s="563">
        <f>IF(SUM(BP17:BP57)&lt;&gt;0,1,0)</f>
        <v>0</v>
      </c>
      <c r="BE13" s="1415"/>
      <c r="BF13" s="1415"/>
      <c r="BG13" s="1415"/>
      <c r="BH13" s="17"/>
      <c r="BI13" s="1393"/>
      <c r="BJ13" s="1389"/>
      <c r="BK13" s="1389"/>
      <c r="BL13" s="1389"/>
      <c r="BM13" s="1389"/>
      <c r="BN13" s="1389"/>
      <c r="BO13" s="1389"/>
      <c r="BP13" s="1391"/>
      <c r="BQ13" s="1389"/>
      <c r="BR13" s="1389"/>
      <c r="BS13" s="1389"/>
      <c r="BT13" s="1439"/>
      <c r="BU13" s="1383"/>
    </row>
    <row r="14" spans="2:73" s="7" customFormat="1" ht="28.5" customHeight="1" x14ac:dyDescent="0.3">
      <c r="B14" s="203"/>
      <c r="C14" s="204"/>
      <c r="D14" s="882">
        <v>0</v>
      </c>
      <c r="E14" s="415"/>
      <c r="F14" s="901">
        <f>IF(M15&gt;5000000,5000000,M15)</f>
        <v>0</v>
      </c>
      <c r="G14" s="206"/>
      <c r="H14" s="1426"/>
      <c r="I14" s="1427"/>
      <c r="J14" s="1428"/>
      <c r="K14" s="1418"/>
      <c r="L14" s="1421"/>
      <c r="M14" s="563">
        <f>IF((D14=0),IF(N58&gt;0,1,0),0)</f>
        <v>0</v>
      </c>
      <c r="N14" s="1415"/>
      <c r="O14" s="17"/>
      <c r="P14" s="1393"/>
      <c r="Q14" s="1389"/>
      <c r="R14" s="1389"/>
      <c r="S14" s="1389"/>
      <c r="T14" s="1389"/>
      <c r="U14" s="1389"/>
      <c r="V14" s="1389"/>
      <c r="W14" s="1391"/>
      <c r="X14" s="1389"/>
      <c r="Y14" s="1389"/>
      <c r="Z14" s="1389"/>
      <c r="AA14" s="1439"/>
      <c r="AB14" s="1383"/>
      <c r="AG14" s="1418"/>
      <c r="AH14" s="1421"/>
      <c r="AI14" s="563">
        <f>IF((D14=0),IF(AJ58&gt;0,1,0),0)</f>
        <v>0</v>
      </c>
      <c r="AJ14" s="1415"/>
      <c r="AK14" s="1415"/>
      <c r="AL14" s="1415"/>
      <c r="AM14" s="17"/>
      <c r="AN14" s="1393"/>
      <c r="AO14" s="1389"/>
      <c r="AP14" s="1389"/>
      <c r="AQ14" s="1389"/>
      <c r="AR14" s="1389"/>
      <c r="AS14" s="1389"/>
      <c r="AT14" s="1389"/>
      <c r="AU14" s="1391"/>
      <c r="AV14" s="1389"/>
      <c r="AW14" s="1389"/>
      <c r="AX14" s="1389"/>
      <c r="AY14" s="1439"/>
      <c r="AZ14" s="1383"/>
      <c r="BB14" s="1418"/>
      <c r="BC14" s="1421"/>
      <c r="BD14" s="563">
        <f>IF(($D$14=0),IF(BE58&gt;0,1,0),0)</f>
        <v>0</v>
      </c>
      <c r="BE14" s="1415"/>
      <c r="BF14" s="1415"/>
      <c r="BG14" s="1415"/>
      <c r="BH14" s="17"/>
      <c r="BI14" s="1393"/>
      <c r="BJ14" s="1389"/>
      <c r="BK14" s="1389"/>
      <c r="BL14" s="1389"/>
      <c r="BM14" s="1389"/>
      <c r="BN14" s="1389"/>
      <c r="BO14" s="1389"/>
      <c r="BP14" s="1391"/>
      <c r="BQ14" s="1389"/>
      <c r="BR14" s="1389"/>
      <c r="BS14" s="1389"/>
      <c r="BT14" s="1439"/>
      <c r="BU14" s="1383"/>
    </row>
    <row r="15" spans="2:73" s="1" customFormat="1" ht="18" customHeight="1" thickBot="1" x14ac:dyDescent="0.3">
      <c r="B15" s="203"/>
      <c r="C15" s="205"/>
      <c r="D15" s="205"/>
      <c r="E15" s="205"/>
      <c r="F15" s="205"/>
      <c r="G15" s="206"/>
      <c r="H15" s="1429"/>
      <c r="I15" s="1430"/>
      <c r="J15" s="1431"/>
      <c r="K15" s="1419"/>
      <c r="L15" s="1422"/>
      <c r="M15" s="563">
        <f>IF(D14&gt;0,M11+D14*M12,0)</f>
        <v>0</v>
      </c>
      <c r="N15" s="1416"/>
      <c r="O15" s="18"/>
      <c r="P15" s="1384" t="s">
        <v>10</v>
      </c>
      <c r="Q15" s="1385"/>
      <c r="R15" s="1385"/>
      <c r="S15" s="1385"/>
      <c r="T15" s="1385"/>
      <c r="U15" s="1385"/>
      <c r="V15" s="1386"/>
      <c r="W15" s="1387" t="s">
        <v>9</v>
      </c>
      <c r="X15" s="1385"/>
      <c r="Y15" s="1385"/>
      <c r="Z15" s="1385"/>
      <c r="AA15" s="1386"/>
      <c r="AB15" s="208" t="s">
        <v>2</v>
      </c>
      <c r="AG15" s="1419"/>
      <c r="AH15" s="1422"/>
      <c r="AI15" s="563">
        <f>IF(D14&gt;0,AI11+D14*AI12,0)</f>
        <v>0</v>
      </c>
      <c r="AJ15" s="1416"/>
      <c r="AK15" s="1416"/>
      <c r="AL15" s="1416"/>
      <c r="AM15" s="18"/>
      <c r="AN15" s="1384" t="s">
        <v>10</v>
      </c>
      <c r="AO15" s="1385"/>
      <c r="AP15" s="1385"/>
      <c r="AQ15" s="1385"/>
      <c r="AR15" s="1385"/>
      <c r="AS15" s="1385"/>
      <c r="AT15" s="1386"/>
      <c r="AU15" s="1387" t="s">
        <v>9</v>
      </c>
      <c r="AV15" s="1385"/>
      <c r="AW15" s="1385"/>
      <c r="AX15" s="1385"/>
      <c r="AY15" s="1386"/>
      <c r="AZ15" s="208" t="s">
        <v>2</v>
      </c>
      <c r="BB15" s="1419"/>
      <c r="BC15" s="1422"/>
      <c r="BD15" s="563">
        <f>IF($D$14&gt;0,BD11+$D$14*BD12,0)</f>
        <v>0</v>
      </c>
      <c r="BE15" s="1416"/>
      <c r="BF15" s="1416"/>
      <c r="BG15" s="1416"/>
      <c r="BH15" s="18"/>
      <c r="BI15" s="1384" t="s">
        <v>10</v>
      </c>
      <c r="BJ15" s="1385"/>
      <c r="BK15" s="1385"/>
      <c r="BL15" s="1385"/>
      <c r="BM15" s="1385"/>
      <c r="BN15" s="1385"/>
      <c r="BO15" s="1386"/>
      <c r="BP15" s="1387" t="s">
        <v>9</v>
      </c>
      <c r="BQ15" s="1385"/>
      <c r="BR15" s="1385"/>
      <c r="BS15" s="1385"/>
      <c r="BT15" s="1386"/>
      <c r="BU15" s="208" t="s">
        <v>2</v>
      </c>
    </row>
    <row r="16" spans="2:73" s="1" customFormat="1" ht="18" thickBot="1" x14ac:dyDescent="0.3">
      <c r="B16" s="1409" t="s">
        <v>55</v>
      </c>
      <c r="C16" s="1410"/>
      <c r="D16" s="1410"/>
      <c r="E16" s="1410"/>
      <c r="F16" s="1410"/>
      <c r="G16" s="1410"/>
      <c r="H16" s="1413" t="str">
        <f>H58</f>
        <v xml:space="preserve"> možno ještě rozdělit</v>
      </c>
      <c r="I16" s="1413"/>
      <c r="J16" s="1413"/>
      <c r="K16" s="902">
        <f>K58</f>
        <v>0</v>
      </c>
      <c r="L16" s="715"/>
      <c r="M16" s="245">
        <f>M58</f>
        <v>0</v>
      </c>
      <c r="N16" s="184">
        <f>N58</f>
        <v>0</v>
      </c>
      <c r="O16" s="18"/>
      <c r="P16" s="246">
        <v>54000</v>
      </c>
      <c r="Q16" s="247">
        <v>50501</v>
      </c>
      <c r="R16" s="247">
        <v>52601</v>
      </c>
      <c r="S16" s="247">
        <v>52602</v>
      </c>
      <c r="T16" s="247">
        <v>52106</v>
      </c>
      <c r="U16" s="396">
        <v>51212</v>
      </c>
      <c r="V16" s="248">
        <v>51017</v>
      </c>
      <c r="W16" s="249">
        <v>51010</v>
      </c>
      <c r="X16" s="250">
        <v>51610</v>
      </c>
      <c r="Y16" s="250">
        <v>51710</v>
      </c>
      <c r="Z16" s="250">
        <v>51510</v>
      </c>
      <c r="AA16" s="251">
        <v>52510</v>
      </c>
      <c r="AB16" s="252">
        <v>60000</v>
      </c>
      <c r="AG16" s="812">
        <f>AG58</f>
        <v>0</v>
      </c>
      <c r="AH16" s="715"/>
      <c r="AI16" s="245">
        <f>AI58</f>
        <v>0</v>
      </c>
      <c r="AJ16" s="184">
        <f>AJ58</f>
        <v>0</v>
      </c>
      <c r="AK16" s="813"/>
      <c r="AL16" s="814">
        <f>AL58</f>
        <v>0</v>
      </c>
      <c r="AM16" s="18"/>
      <c r="AN16" s="246">
        <v>54000</v>
      </c>
      <c r="AO16" s="247">
        <v>50501</v>
      </c>
      <c r="AP16" s="247">
        <v>52601</v>
      </c>
      <c r="AQ16" s="247">
        <v>52602</v>
      </c>
      <c r="AR16" s="247">
        <v>52106</v>
      </c>
      <c r="AS16" s="396">
        <v>51212</v>
      </c>
      <c r="AT16" s="248">
        <v>51017</v>
      </c>
      <c r="AU16" s="249">
        <v>51010</v>
      </c>
      <c r="AV16" s="250">
        <v>51610</v>
      </c>
      <c r="AW16" s="250">
        <v>51710</v>
      </c>
      <c r="AX16" s="250">
        <v>51510</v>
      </c>
      <c r="AY16" s="251">
        <v>52510</v>
      </c>
      <c r="AZ16" s="252">
        <v>60000</v>
      </c>
      <c r="BB16" s="812">
        <f>BB58</f>
        <v>0</v>
      </c>
      <c r="BC16" s="715"/>
      <c r="BD16" s="245">
        <f>BD58</f>
        <v>0</v>
      </c>
      <c r="BE16" s="184">
        <f>BE58</f>
        <v>0</v>
      </c>
      <c r="BF16" s="813"/>
      <c r="BG16" s="814">
        <f>BG58</f>
        <v>0</v>
      </c>
      <c r="BH16" s="18"/>
      <c r="BI16" s="246">
        <v>54000</v>
      </c>
      <c r="BJ16" s="247">
        <v>50501</v>
      </c>
      <c r="BK16" s="247">
        <v>52601</v>
      </c>
      <c r="BL16" s="247">
        <v>52602</v>
      </c>
      <c r="BM16" s="247">
        <v>52106</v>
      </c>
      <c r="BN16" s="396">
        <v>51212</v>
      </c>
      <c r="BO16" s="248">
        <v>51017</v>
      </c>
      <c r="BP16" s="249">
        <v>51010</v>
      </c>
      <c r="BQ16" s="250">
        <v>51610</v>
      </c>
      <c r="BR16" s="250">
        <v>51710</v>
      </c>
      <c r="BS16" s="250">
        <v>51510</v>
      </c>
      <c r="BT16" s="251">
        <v>52510</v>
      </c>
      <c r="BU16" s="252">
        <v>60000</v>
      </c>
    </row>
    <row r="17" spans="2:73" s="1" customFormat="1" ht="30" customHeight="1" x14ac:dyDescent="0.25">
      <c r="B17" s="209" t="s">
        <v>178</v>
      </c>
      <c r="C17" s="418" t="s">
        <v>104</v>
      </c>
      <c r="D17" s="1404" t="s">
        <v>179</v>
      </c>
      <c r="E17" s="1404"/>
      <c r="F17" s="1404"/>
      <c r="G17" s="1405"/>
      <c r="H17" s="1411" t="s">
        <v>180</v>
      </c>
      <c r="I17" s="1404"/>
      <c r="J17" s="1412"/>
      <c r="K17" s="210">
        <v>3617</v>
      </c>
      <c r="L17" s="884">
        <v>0</v>
      </c>
      <c r="M17" s="433">
        <f>L17</f>
        <v>0</v>
      </c>
      <c r="N17" s="220">
        <f>K17*M17</f>
        <v>0</v>
      </c>
      <c r="O17" s="17"/>
      <c r="P17" s="223"/>
      <c r="Q17" s="224">
        <f>M17*1/120</f>
        <v>0</v>
      </c>
      <c r="R17" s="224"/>
      <c r="S17" s="224"/>
      <c r="T17" s="225"/>
      <c r="U17" s="397"/>
      <c r="V17" s="226"/>
      <c r="W17" s="227">
        <f>IF($M17&lt;&gt;0,"X",0)</f>
        <v>0</v>
      </c>
      <c r="X17" s="225">
        <f>IF($M17&lt;&gt;0,"XXX",0)</f>
        <v>0</v>
      </c>
      <c r="Y17" s="225">
        <f>IF($M17&lt;&gt;0,"XXX",0)</f>
        <v>0</v>
      </c>
      <c r="Z17" s="225">
        <f>IF($M17&lt;&gt;0,"XXX",0)</f>
        <v>0</v>
      </c>
      <c r="AA17" s="228"/>
      <c r="AB17" s="229"/>
      <c r="AG17" s="220">
        <v>3617</v>
      </c>
      <c r="AH17" s="683">
        <v>0</v>
      </c>
      <c r="AI17" s="433">
        <f>AH17</f>
        <v>0</v>
      </c>
      <c r="AJ17" s="780">
        <f>AG17*AI17</f>
        <v>0</v>
      </c>
      <c r="AK17" s="781" t="str">
        <f>IF(C17="1.1","02.3.68.1",IF(C17="1.2","02.3.68.2",IF(C17="1.5","02.3.68.5",IF(C17="3.1","02.3.61.1",))))</f>
        <v>02.3.68.2</v>
      </c>
      <c r="AL17" s="220">
        <f>AJ17-N17</f>
        <v>0</v>
      </c>
      <c r="AM17" s="17"/>
      <c r="AN17" s="223"/>
      <c r="AO17" s="224">
        <f>AI17*1/120</f>
        <v>0</v>
      </c>
      <c r="AP17" s="224"/>
      <c r="AQ17" s="224"/>
      <c r="AR17" s="225"/>
      <c r="AS17" s="397"/>
      <c r="AT17" s="226"/>
      <c r="AU17" s="227">
        <f>IF(AI17&lt;&gt;0,"X",0)</f>
        <v>0</v>
      </c>
      <c r="AV17" s="225">
        <f>IF(AI17&lt;&gt;0,"XXX",0)</f>
        <v>0</v>
      </c>
      <c r="AW17" s="225">
        <f>IF(AI17&lt;&gt;0,"XXX",0)</f>
        <v>0</v>
      </c>
      <c r="AX17" s="225">
        <f>IF(AI17&lt;&gt;0,"XXX",0)</f>
        <v>0</v>
      </c>
      <c r="AY17" s="228"/>
      <c r="AZ17" s="229"/>
      <c r="BB17" s="220">
        <v>3617</v>
      </c>
      <c r="BC17" s="683">
        <v>0</v>
      </c>
      <c r="BD17" s="433">
        <f>BC17</f>
        <v>0</v>
      </c>
      <c r="BE17" s="780">
        <f>BB17*BD17</f>
        <v>0</v>
      </c>
      <c r="BF17" s="781" t="str">
        <f>IF($C17="1.1","02.3.68.1",IF($C17="1.2","02.3.68.2",IF($C17="1.5","02.3.68.5",IF($C17="3.1","02.3.61.1",))))</f>
        <v>02.3.68.2</v>
      </c>
      <c r="BG17" s="220">
        <f>BE17-AJ17</f>
        <v>0</v>
      </c>
      <c r="BH17" s="17"/>
      <c r="BI17" s="223"/>
      <c r="BJ17" s="224">
        <f>BD17*1/120</f>
        <v>0</v>
      </c>
      <c r="BK17" s="224"/>
      <c r="BL17" s="224"/>
      <c r="BM17" s="225"/>
      <c r="BN17" s="397"/>
      <c r="BO17" s="226"/>
      <c r="BP17" s="227">
        <f>IF(BD17&lt;&gt;0,"X",0)</f>
        <v>0</v>
      </c>
      <c r="BQ17" s="225">
        <f>IF(BD17&lt;&gt;0,"XXX",0)</f>
        <v>0</v>
      </c>
      <c r="BR17" s="225">
        <f>IF(BD17&lt;&gt;0,"XXX",0)</f>
        <v>0</v>
      </c>
      <c r="BS17" s="225">
        <f>IF(BD17&lt;&gt;0,"XXX",0)</f>
        <v>0</v>
      </c>
      <c r="BT17" s="228"/>
      <c r="BU17" s="229"/>
    </row>
    <row r="18" spans="2:73" s="1" customFormat="1" ht="30" hidden="1" customHeight="1" x14ac:dyDescent="0.25">
      <c r="B18" s="211"/>
      <c r="C18" s="212"/>
      <c r="D18" s="212"/>
      <c r="E18" s="212"/>
      <c r="F18" s="212"/>
      <c r="G18" s="583"/>
      <c r="H18" s="213"/>
      <c r="I18" s="214"/>
      <c r="J18" s="215"/>
      <c r="K18" s="216"/>
      <c r="L18" s="878"/>
      <c r="M18" s="434"/>
      <c r="N18" s="221"/>
      <c r="O18" s="17"/>
      <c r="P18" s="230"/>
      <c r="Q18" s="231"/>
      <c r="R18" s="231"/>
      <c r="S18" s="231"/>
      <c r="T18" s="232"/>
      <c r="U18" s="398"/>
      <c r="V18" s="233"/>
      <c r="W18" s="234"/>
      <c r="X18" s="232"/>
      <c r="Y18" s="232"/>
      <c r="Z18" s="232"/>
      <c r="AA18" s="235"/>
      <c r="AB18" s="236"/>
      <c r="AG18" s="221"/>
      <c r="AH18" s="3"/>
      <c r="AI18" s="434"/>
      <c r="AJ18" s="782"/>
      <c r="AK18" s="783"/>
      <c r="AL18" s="222"/>
      <c r="AM18" s="17"/>
      <c r="AN18" s="230"/>
      <c r="AO18" s="231"/>
      <c r="AP18" s="231"/>
      <c r="AQ18" s="231"/>
      <c r="AR18" s="232"/>
      <c r="AS18" s="398"/>
      <c r="AT18" s="233"/>
      <c r="AU18" s="234"/>
      <c r="AV18" s="232"/>
      <c r="AW18" s="232"/>
      <c r="AX18" s="232"/>
      <c r="AY18" s="235"/>
      <c r="AZ18" s="236"/>
      <c r="BB18" s="221"/>
      <c r="BC18" s="3"/>
      <c r="BD18" s="434"/>
      <c r="BE18" s="782"/>
      <c r="BF18" s="783"/>
      <c r="BG18" s="222">
        <f t="shared" ref="BG18:BG57" si="3">BE18-AJ18</f>
        <v>0</v>
      </c>
      <c r="BH18" s="17"/>
      <c r="BI18" s="230"/>
      <c r="BJ18" s="231"/>
      <c r="BK18" s="231"/>
      <c r="BL18" s="231"/>
      <c r="BM18" s="232"/>
      <c r="BN18" s="398"/>
      <c r="BO18" s="233"/>
      <c r="BP18" s="234"/>
      <c r="BQ18" s="232"/>
      <c r="BR18" s="232"/>
      <c r="BS18" s="232"/>
      <c r="BT18" s="235"/>
      <c r="BU18" s="236"/>
    </row>
    <row r="19" spans="2:73" s="1" customFormat="1" ht="30" customHeight="1" x14ac:dyDescent="0.25">
      <c r="B19" s="217" t="s">
        <v>181</v>
      </c>
      <c r="C19" s="418" t="s">
        <v>104</v>
      </c>
      <c r="D19" s="1400" t="s">
        <v>182</v>
      </c>
      <c r="E19" s="1400"/>
      <c r="F19" s="1400"/>
      <c r="G19" s="1401"/>
      <c r="H19" s="1402" t="s">
        <v>183</v>
      </c>
      <c r="I19" s="1400"/>
      <c r="J19" s="1403"/>
      <c r="K19" s="218">
        <v>4849</v>
      </c>
      <c r="L19" s="885">
        <v>0</v>
      </c>
      <c r="M19" s="433">
        <f>L19</f>
        <v>0</v>
      </c>
      <c r="N19" s="222">
        <f>K19*M19</f>
        <v>0</v>
      </c>
      <c r="O19" s="17"/>
      <c r="P19" s="237"/>
      <c r="Q19" s="238">
        <f>M19*1/24</f>
        <v>0</v>
      </c>
      <c r="R19" s="238"/>
      <c r="S19" s="238"/>
      <c r="T19" s="239"/>
      <c r="U19" s="399"/>
      <c r="V19" s="240"/>
      <c r="W19" s="241">
        <f>IF($M19&lt;&gt;0,"X",0)</f>
        <v>0</v>
      </c>
      <c r="X19" s="239">
        <f>IF($M19&lt;&gt;0,"XXX",0)</f>
        <v>0</v>
      </c>
      <c r="Y19" s="239">
        <f>IF($M19&lt;&gt;0,"XXX",0)</f>
        <v>0</v>
      </c>
      <c r="Z19" s="239">
        <f>IF($M19&lt;&gt;0,"XXX",0)</f>
        <v>0</v>
      </c>
      <c r="AA19" s="242"/>
      <c r="AB19" s="243"/>
      <c r="AG19" s="222">
        <v>4849</v>
      </c>
      <c r="AH19" s="688">
        <v>0</v>
      </c>
      <c r="AI19" s="433">
        <f>AH19</f>
        <v>0</v>
      </c>
      <c r="AJ19" s="784">
        <f>AG19*AI19</f>
        <v>0</v>
      </c>
      <c r="AK19" s="783" t="str">
        <f>IF(C19="1.1","02.3.68.1",IF(C19="1.2","02.3.68.2",IF(C19="1.5","02.3.68.5",IF(C19="3.1","02.3.61.1",))))</f>
        <v>02.3.68.2</v>
      </c>
      <c r="AL19" s="222">
        <f>AJ19-N19</f>
        <v>0</v>
      </c>
      <c r="AM19" s="17"/>
      <c r="AN19" s="237"/>
      <c r="AO19" s="238">
        <f>AI19*1/24</f>
        <v>0</v>
      </c>
      <c r="AP19" s="238"/>
      <c r="AQ19" s="238"/>
      <c r="AR19" s="239"/>
      <c r="AS19" s="399"/>
      <c r="AT19" s="240"/>
      <c r="AU19" s="241">
        <f>IF(AI19&lt;&gt;0,"X",0)</f>
        <v>0</v>
      </c>
      <c r="AV19" s="239">
        <f>IF(AI19&lt;&gt;0,"XXX",0)</f>
        <v>0</v>
      </c>
      <c r="AW19" s="239">
        <f>IF(AI19&lt;&gt;0,"XXX",0)</f>
        <v>0</v>
      </c>
      <c r="AX19" s="239">
        <f>IF(AI19&lt;&gt;0,"XXX",0)</f>
        <v>0</v>
      </c>
      <c r="AY19" s="242"/>
      <c r="AZ19" s="243"/>
      <c r="BB19" s="222">
        <v>4849</v>
      </c>
      <c r="BC19" s="688">
        <v>0</v>
      </c>
      <c r="BD19" s="433">
        <f>BC19</f>
        <v>0</v>
      </c>
      <c r="BE19" s="784">
        <f>BB19*BD19</f>
        <v>0</v>
      </c>
      <c r="BF19" s="783" t="str">
        <f>IF($C19="1.1","02.3.68.1",IF($C19="1.2","02.3.68.2",IF($C19="1.5","02.3.68.5",IF($C19="3.1","02.3.61.1",))))</f>
        <v>02.3.68.2</v>
      </c>
      <c r="BG19" s="222">
        <f t="shared" si="3"/>
        <v>0</v>
      </c>
      <c r="BH19" s="17"/>
      <c r="BI19" s="237"/>
      <c r="BJ19" s="238">
        <f>BD19*1/24</f>
        <v>0</v>
      </c>
      <c r="BK19" s="238"/>
      <c r="BL19" s="238"/>
      <c r="BM19" s="239"/>
      <c r="BN19" s="399"/>
      <c r="BO19" s="240"/>
      <c r="BP19" s="241">
        <f>IF(BD19&lt;&gt;0,"X",0)</f>
        <v>0</v>
      </c>
      <c r="BQ19" s="239">
        <f>IF(BD19&lt;&gt;0,"XXX",0)</f>
        <v>0</v>
      </c>
      <c r="BR19" s="239">
        <f>IF(BD19&lt;&gt;0,"XXX",0)</f>
        <v>0</v>
      </c>
      <c r="BS19" s="239">
        <f>IF(BD19&lt;&gt;0,"XXX",0)</f>
        <v>0</v>
      </c>
      <c r="BT19" s="242"/>
      <c r="BU19" s="243"/>
    </row>
    <row r="20" spans="2:73" s="1" customFormat="1" ht="30" hidden="1" customHeight="1" x14ac:dyDescent="0.25">
      <c r="B20" s="217"/>
      <c r="C20" s="875"/>
      <c r="D20" s="875"/>
      <c r="E20" s="875"/>
      <c r="F20" s="875"/>
      <c r="G20" s="214"/>
      <c r="H20" s="213"/>
      <c r="I20" s="214"/>
      <c r="J20" s="587"/>
      <c r="K20" s="218"/>
      <c r="L20" s="879"/>
      <c r="M20" s="434"/>
      <c r="N20" s="222"/>
      <c r="O20" s="17"/>
      <c r="P20" s="237"/>
      <c r="Q20" s="238"/>
      <c r="R20" s="238"/>
      <c r="S20" s="238"/>
      <c r="T20" s="239"/>
      <c r="U20" s="399"/>
      <c r="V20" s="240"/>
      <c r="W20" s="241"/>
      <c r="X20" s="239"/>
      <c r="Y20" s="239"/>
      <c r="Z20" s="239"/>
      <c r="AA20" s="242"/>
      <c r="AB20" s="243"/>
      <c r="AG20" s="222"/>
      <c r="AH20" s="2"/>
      <c r="AI20" s="434"/>
      <c r="AJ20" s="784"/>
      <c r="AK20" s="783"/>
      <c r="AL20" s="222"/>
      <c r="AM20" s="17"/>
      <c r="AN20" s="237"/>
      <c r="AO20" s="238"/>
      <c r="AP20" s="238"/>
      <c r="AQ20" s="238"/>
      <c r="AR20" s="239"/>
      <c r="AS20" s="399"/>
      <c r="AT20" s="240"/>
      <c r="AU20" s="241"/>
      <c r="AV20" s="239"/>
      <c r="AW20" s="239"/>
      <c r="AX20" s="239"/>
      <c r="AY20" s="242"/>
      <c r="AZ20" s="243"/>
      <c r="BB20" s="222"/>
      <c r="BC20" s="2"/>
      <c r="BD20" s="434"/>
      <c r="BE20" s="784"/>
      <c r="BF20" s="783"/>
      <c r="BG20" s="222">
        <f t="shared" si="3"/>
        <v>0</v>
      </c>
      <c r="BH20" s="17"/>
      <c r="BI20" s="237"/>
      <c r="BJ20" s="238"/>
      <c r="BK20" s="238"/>
      <c r="BL20" s="238"/>
      <c r="BM20" s="239"/>
      <c r="BN20" s="399"/>
      <c r="BO20" s="240"/>
      <c r="BP20" s="241"/>
      <c r="BQ20" s="239"/>
      <c r="BR20" s="239"/>
      <c r="BS20" s="239"/>
      <c r="BT20" s="242"/>
      <c r="BU20" s="243"/>
    </row>
    <row r="21" spans="2:73" s="1" customFormat="1" ht="30" customHeight="1" x14ac:dyDescent="0.25">
      <c r="B21" s="217" t="s">
        <v>184</v>
      </c>
      <c r="C21" s="417" t="s">
        <v>83</v>
      </c>
      <c r="D21" s="1400" t="s">
        <v>185</v>
      </c>
      <c r="E21" s="1400"/>
      <c r="F21" s="1400"/>
      <c r="G21" s="1401"/>
      <c r="H21" s="1402" t="s">
        <v>186</v>
      </c>
      <c r="I21" s="1400"/>
      <c r="J21" s="1403"/>
      <c r="K21" s="218">
        <v>5233</v>
      </c>
      <c r="L21" s="885">
        <v>0</v>
      </c>
      <c r="M21" s="433">
        <f>L21</f>
        <v>0</v>
      </c>
      <c r="N21" s="222">
        <f>K21*M21</f>
        <v>0</v>
      </c>
      <c r="O21" s="17"/>
      <c r="P21" s="237"/>
      <c r="Q21" s="238">
        <f>M21*1/24</f>
        <v>0</v>
      </c>
      <c r="R21" s="238"/>
      <c r="S21" s="238"/>
      <c r="T21" s="239"/>
      <c r="U21" s="399"/>
      <c r="V21" s="240"/>
      <c r="W21" s="241">
        <f>IF($M21&lt;&gt;0,"X",0)</f>
        <v>0</v>
      </c>
      <c r="X21" s="239">
        <f>IF($M21&lt;&gt;0,"XXX",0)</f>
        <v>0</v>
      </c>
      <c r="Y21" s="239">
        <f>IF($M21&lt;&gt;0,"XXX",0)</f>
        <v>0</v>
      </c>
      <c r="Z21" s="239">
        <f>IF($M21&lt;&gt;0,"XXX",0)</f>
        <v>0</v>
      </c>
      <c r="AA21" s="242"/>
      <c r="AB21" s="243"/>
      <c r="AG21" s="222">
        <v>5233</v>
      </c>
      <c r="AH21" s="688">
        <v>0</v>
      </c>
      <c r="AI21" s="433">
        <f>AH21</f>
        <v>0</v>
      </c>
      <c r="AJ21" s="784">
        <f>AG21*AI21</f>
        <v>0</v>
      </c>
      <c r="AK21" s="783" t="str">
        <f>IF(C21="1.1","02.3.68.1",IF(C21="1.2","02.3.68.2",IF(C21="1.5","02.3.68.5",IF(C21="3.1","02.3.61.1",))))</f>
        <v>02.3.68.5</v>
      </c>
      <c r="AL21" s="222">
        <f>AJ21-N21</f>
        <v>0</v>
      </c>
      <c r="AM21" s="17"/>
      <c r="AN21" s="237"/>
      <c r="AO21" s="238">
        <f>AI21*1/24</f>
        <v>0</v>
      </c>
      <c r="AP21" s="238"/>
      <c r="AQ21" s="238"/>
      <c r="AR21" s="239"/>
      <c r="AS21" s="399"/>
      <c r="AT21" s="240"/>
      <c r="AU21" s="241">
        <f>IF(AI21&lt;&gt;0,"X",0)</f>
        <v>0</v>
      </c>
      <c r="AV21" s="239">
        <f>IF(AI21&lt;&gt;0,"XXX",0)</f>
        <v>0</v>
      </c>
      <c r="AW21" s="239">
        <f>IF(AI21&lt;&gt;0,"XXX",0)</f>
        <v>0</v>
      </c>
      <c r="AX21" s="239">
        <f>IF(AI21&lt;&gt;0,"XXX",0)</f>
        <v>0</v>
      </c>
      <c r="AY21" s="242"/>
      <c r="AZ21" s="243"/>
      <c r="BB21" s="222">
        <v>5233</v>
      </c>
      <c r="BC21" s="688">
        <v>0</v>
      </c>
      <c r="BD21" s="433">
        <f>BC21</f>
        <v>0</v>
      </c>
      <c r="BE21" s="784">
        <f>BB21*BD21</f>
        <v>0</v>
      </c>
      <c r="BF21" s="783" t="str">
        <f>IF($C21="1.1","02.3.68.1",IF($C21="1.2","02.3.68.2",IF($C21="1.5","02.3.68.5",IF($C21="3.1","02.3.61.1",))))</f>
        <v>02.3.68.5</v>
      </c>
      <c r="BG21" s="222">
        <f t="shared" si="3"/>
        <v>0</v>
      </c>
      <c r="BH21" s="17"/>
      <c r="BI21" s="237"/>
      <c r="BJ21" s="238">
        <f>BD21*1/24</f>
        <v>0</v>
      </c>
      <c r="BK21" s="238"/>
      <c r="BL21" s="238"/>
      <c r="BM21" s="239"/>
      <c r="BN21" s="399"/>
      <c r="BO21" s="240"/>
      <c r="BP21" s="241">
        <f>IF(BD21&lt;&gt;0,"X",0)</f>
        <v>0</v>
      </c>
      <c r="BQ21" s="239">
        <f>IF(BD21&lt;&gt;0,"XXX",0)</f>
        <v>0</v>
      </c>
      <c r="BR21" s="239">
        <f>IF(BD21&lt;&gt;0,"XXX",0)</f>
        <v>0</v>
      </c>
      <c r="BS21" s="239">
        <f>IF(BD21&lt;&gt;0,"XXX",0)</f>
        <v>0</v>
      </c>
      <c r="BT21" s="242"/>
      <c r="BU21" s="243"/>
    </row>
    <row r="22" spans="2:73" s="1" customFormat="1" ht="30" hidden="1" customHeight="1" x14ac:dyDescent="0.25">
      <c r="B22" s="217"/>
      <c r="C22" s="875"/>
      <c r="D22" s="875"/>
      <c r="E22" s="875"/>
      <c r="F22" s="875"/>
      <c r="G22" s="214"/>
      <c r="H22" s="213"/>
      <c r="I22" s="214"/>
      <c r="J22" s="587"/>
      <c r="K22" s="218"/>
      <c r="L22" s="879"/>
      <c r="M22" s="433"/>
      <c r="N22" s="222"/>
      <c r="O22" s="17"/>
      <c r="P22" s="237"/>
      <c r="Q22" s="238"/>
      <c r="R22" s="238"/>
      <c r="S22" s="238"/>
      <c r="T22" s="239"/>
      <c r="U22" s="399"/>
      <c r="V22" s="240"/>
      <c r="W22" s="241"/>
      <c r="X22" s="239"/>
      <c r="Y22" s="239"/>
      <c r="Z22" s="239"/>
      <c r="AA22" s="242"/>
      <c r="AB22" s="243"/>
      <c r="AG22" s="222"/>
      <c r="AH22" s="2"/>
      <c r="AI22" s="433"/>
      <c r="AJ22" s="784"/>
      <c r="AK22" s="783"/>
      <c r="AL22" s="222"/>
      <c r="AM22" s="17"/>
      <c r="AN22" s="237"/>
      <c r="AO22" s="238"/>
      <c r="AP22" s="238"/>
      <c r="AQ22" s="238"/>
      <c r="AR22" s="239"/>
      <c r="AS22" s="399"/>
      <c r="AT22" s="240"/>
      <c r="AU22" s="241"/>
      <c r="AV22" s="239"/>
      <c r="AW22" s="239"/>
      <c r="AX22" s="239"/>
      <c r="AY22" s="242"/>
      <c r="AZ22" s="243"/>
      <c r="BB22" s="222"/>
      <c r="BC22" s="2"/>
      <c r="BD22" s="433"/>
      <c r="BE22" s="784"/>
      <c r="BF22" s="783"/>
      <c r="BG22" s="222">
        <f t="shared" si="3"/>
        <v>0</v>
      </c>
      <c r="BH22" s="17"/>
      <c r="BI22" s="237"/>
      <c r="BJ22" s="238"/>
      <c r="BK22" s="238"/>
      <c r="BL22" s="238"/>
      <c r="BM22" s="239"/>
      <c r="BN22" s="399"/>
      <c r="BO22" s="240"/>
      <c r="BP22" s="241"/>
      <c r="BQ22" s="239"/>
      <c r="BR22" s="239"/>
      <c r="BS22" s="239"/>
      <c r="BT22" s="242"/>
      <c r="BU22" s="243"/>
    </row>
    <row r="23" spans="2:73" s="1" customFormat="1" ht="30" customHeight="1" x14ac:dyDescent="0.25">
      <c r="B23" s="217" t="s">
        <v>187</v>
      </c>
      <c r="C23" s="418" t="s">
        <v>104</v>
      </c>
      <c r="D23" s="1400" t="s">
        <v>253</v>
      </c>
      <c r="E23" s="1400"/>
      <c r="F23" s="1400"/>
      <c r="G23" s="1401"/>
      <c r="H23" s="1402" t="s">
        <v>35</v>
      </c>
      <c r="I23" s="1400"/>
      <c r="J23" s="1403"/>
      <c r="K23" s="218">
        <v>3480</v>
      </c>
      <c r="L23" s="885">
        <v>0</v>
      </c>
      <c r="M23" s="433">
        <f>L23</f>
        <v>0</v>
      </c>
      <c r="N23" s="222">
        <f>K23*M23</f>
        <v>0</v>
      </c>
      <c r="O23" s="17"/>
      <c r="P23" s="237">
        <f>IF(M23&lt;&gt;0,"*",0)</f>
        <v>0</v>
      </c>
      <c r="Q23" s="238"/>
      <c r="R23" s="238"/>
      <c r="S23" s="238"/>
      <c r="T23" s="239"/>
      <c r="U23" s="399"/>
      <c r="V23" s="240"/>
      <c r="W23" s="241"/>
      <c r="X23" s="239"/>
      <c r="Y23" s="239"/>
      <c r="Z23" s="239"/>
      <c r="AA23" s="244">
        <f>M23/2</f>
        <v>0</v>
      </c>
      <c r="AB23" s="243">
        <f>M23/3</f>
        <v>0</v>
      </c>
      <c r="AG23" s="222">
        <v>3480</v>
      </c>
      <c r="AH23" s="688">
        <v>0</v>
      </c>
      <c r="AI23" s="433">
        <f>AH23</f>
        <v>0</v>
      </c>
      <c r="AJ23" s="784">
        <f>AG23*AI23</f>
        <v>0</v>
      </c>
      <c r="AK23" s="783" t="str">
        <f>IF(C23="1.1","02.3.68.1",IF(C23="1.2","02.3.68.2",IF(C23="1.5","02.3.68.5",IF(C23="3.1","02.3.61.1",))))</f>
        <v>02.3.68.2</v>
      </c>
      <c r="AL23" s="222">
        <f>AJ23-N23</f>
        <v>0</v>
      </c>
      <c r="AM23" s="17"/>
      <c r="AN23" s="237">
        <f>IF(AI23&lt;&gt;0,"*",0)</f>
        <v>0</v>
      </c>
      <c r="AO23" s="238"/>
      <c r="AP23" s="238"/>
      <c r="AQ23" s="238"/>
      <c r="AR23" s="239"/>
      <c r="AS23" s="399"/>
      <c r="AT23" s="240"/>
      <c r="AU23" s="241"/>
      <c r="AV23" s="239"/>
      <c r="AW23" s="239"/>
      <c r="AX23" s="239"/>
      <c r="AY23" s="244">
        <f>AI23/2</f>
        <v>0</v>
      </c>
      <c r="AZ23" s="243">
        <f>AI23/3</f>
        <v>0</v>
      </c>
      <c r="BB23" s="222">
        <v>3480</v>
      </c>
      <c r="BC23" s="688">
        <v>0</v>
      </c>
      <c r="BD23" s="433">
        <f>BC23</f>
        <v>0</v>
      </c>
      <c r="BE23" s="784">
        <f>BB23*BD23</f>
        <v>0</v>
      </c>
      <c r="BF23" s="783" t="str">
        <f>IF($C23="1.1","02.3.68.1",IF($C23="1.2","02.3.68.2",IF($C23="1.5","02.3.68.5",IF($C23="3.1","02.3.61.1",))))</f>
        <v>02.3.68.2</v>
      </c>
      <c r="BG23" s="222">
        <f t="shared" si="3"/>
        <v>0</v>
      </c>
      <c r="BH23" s="17"/>
      <c r="BI23" s="237">
        <f>IF(BD23&lt;&gt;0,"*",0)</f>
        <v>0</v>
      </c>
      <c r="BJ23" s="238"/>
      <c r="BK23" s="238"/>
      <c r="BL23" s="238"/>
      <c r="BM23" s="239"/>
      <c r="BN23" s="399"/>
      <c r="BO23" s="240"/>
      <c r="BP23" s="241"/>
      <c r="BQ23" s="239"/>
      <c r="BR23" s="239"/>
      <c r="BS23" s="239"/>
      <c r="BT23" s="244">
        <f>BD23/2</f>
        <v>0</v>
      </c>
      <c r="BU23" s="243">
        <f>BD23/3</f>
        <v>0</v>
      </c>
    </row>
    <row r="24" spans="2:73" s="1" customFormat="1" ht="30" hidden="1" customHeight="1" x14ac:dyDescent="0.25">
      <c r="B24" s="217"/>
      <c r="C24" s="875"/>
      <c r="D24" s="875"/>
      <c r="E24" s="875"/>
      <c r="F24" s="875"/>
      <c r="G24" s="214"/>
      <c r="H24" s="213"/>
      <c r="I24" s="214"/>
      <c r="J24" s="587"/>
      <c r="K24" s="218"/>
      <c r="L24" s="879"/>
      <c r="M24" s="433"/>
      <c r="N24" s="222"/>
      <c r="O24" s="17"/>
      <c r="P24" s="237"/>
      <c r="Q24" s="238"/>
      <c r="R24" s="238"/>
      <c r="S24" s="238"/>
      <c r="T24" s="239"/>
      <c r="U24" s="399"/>
      <c r="V24" s="240"/>
      <c r="W24" s="241"/>
      <c r="X24" s="239"/>
      <c r="Y24" s="239"/>
      <c r="Z24" s="239"/>
      <c r="AA24" s="242"/>
      <c r="AB24" s="243"/>
      <c r="AG24" s="222"/>
      <c r="AH24" s="2"/>
      <c r="AI24" s="433"/>
      <c r="AJ24" s="784"/>
      <c r="AK24" s="783"/>
      <c r="AL24" s="222"/>
      <c r="AM24" s="17"/>
      <c r="AN24" s="237"/>
      <c r="AO24" s="238"/>
      <c r="AP24" s="238"/>
      <c r="AQ24" s="238"/>
      <c r="AR24" s="239"/>
      <c r="AS24" s="399"/>
      <c r="AT24" s="240"/>
      <c r="AU24" s="241"/>
      <c r="AV24" s="239"/>
      <c r="AW24" s="239"/>
      <c r="AX24" s="239"/>
      <c r="AY24" s="242"/>
      <c r="AZ24" s="243"/>
      <c r="BB24" s="222"/>
      <c r="BC24" s="2"/>
      <c r="BD24" s="433"/>
      <c r="BE24" s="784"/>
      <c r="BF24" s="783"/>
      <c r="BG24" s="222">
        <f t="shared" si="3"/>
        <v>0</v>
      </c>
      <c r="BH24" s="17"/>
      <c r="BI24" s="237"/>
      <c r="BJ24" s="238"/>
      <c r="BK24" s="238"/>
      <c r="BL24" s="238"/>
      <c r="BM24" s="239"/>
      <c r="BN24" s="399"/>
      <c r="BO24" s="240"/>
      <c r="BP24" s="241"/>
      <c r="BQ24" s="239"/>
      <c r="BR24" s="239"/>
      <c r="BS24" s="239"/>
      <c r="BT24" s="242"/>
      <c r="BU24" s="243"/>
    </row>
    <row r="25" spans="2:73" s="1" customFormat="1" ht="30" customHeight="1" x14ac:dyDescent="0.25">
      <c r="B25" s="217" t="s">
        <v>188</v>
      </c>
      <c r="C25" s="744" t="s">
        <v>278</v>
      </c>
      <c r="D25" s="1400" t="s">
        <v>260</v>
      </c>
      <c r="E25" s="1400"/>
      <c r="F25" s="1400"/>
      <c r="G25" s="1401"/>
      <c r="H25" s="1402" t="s">
        <v>35</v>
      </c>
      <c r="I25" s="1400"/>
      <c r="J25" s="1403"/>
      <c r="K25" s="218">
        <v>3480</v>
      </c>
      <c r="L25" s="885">
        <v>0</v>
      </c>
      <c r="M25" s="433">
        <f>L25</f>
        <v>0</v>
      </c>
      <c r="N25" s="222">
        <f>K25*M25</f>
        <v>0</v>
      </c>
      <c r="O25" s="17"/>
      <c r="P25" s="237">
        <f>IF(M25&lt;&gt;0,"*",0)</f>
        <v>0</v>
      </c>
      <c r="Q25" s="238"/>
      <c r="R25" s="238"/>
      <c r="S25" s="238"/>
      <c r="T25" s="239"/>
      <c r="U25" s="399"/>
      <c r="V25" s="240"/>
      <c r="W25" s="241"/>
      <c r="X25" s="239"/>
      <c r="Y25" s="239"/>
      <c r="Z25" s="239"/>
      <c r="AA25" s="244">
        <f>M25/2</f>
        <v>0</v>
      </c>
      <c r="AB25" s="243">
        <f>M25/3</f>
        <v>0</v>
      </c>
      <c r="AG25" s="222">
        <v>3480</v>
      </c>
      <c r="AH25" s="688">
        <v>0</v>
      </c>
      <c r="AI25" s="433">
        <f>AH25</f>
        <v>0</v>
      </c>
      <c r="AJ25" s="784">
        <f>AG25*AI25</f>
        <v>0</v>
      </c>
      <c r="AK25" s="783" t="str">
        <f>IF(C25="1.1","02.3.68.1",IF(C25="1.2","02.3.68.2",IF(C25="1.5","02.3.68.5",IF(C25="3.1","02.3.61.1",))))</f>
        <v>02.3.61.1</v>
      </c>
      <c r="AL25" s="222">
        <f>AJ25-N25</f>
        <v>0</v>
      </c>
      <c r="AM25" s="17"/>
      <c r="AN25" s="237">
        <f>IF(AI25&lt;&gt;0,"*",0)</f>
        <v>0</v>
      </c>
      <c r="AO25" s="238"/>
      <c r="AP25" s="238"/>
      <c r="AQ25" s="238"/>
      <c r="AR25" s="239"/>
      <c r="AS25" s="399"/>
      <c r="AT25" s="240"/>
      <c r="AU25" s="241"/>
      <c r="AV25" s="239"/>
      <c r="AW25" s="239"/>
      <c r="AX25" s="239"/>
      <c r="AY25" s="244">
        <f>AI25/2</f>
        <v>0</v>
      </c>
      <c r="AZ25" s="243">
        <f>AI25/3</f>
        <v>0</v>
      </c>
      <c r="BB25" s="222">
        <v>3480</v>
      </c>
      <c r="BC25" s="688">
        <v>0</v>
      </c>
      <c r="BD25" s="433">
        <f>BC25</f>
        <v>0</v>
      </c>
      <c r="BE25" s="784">
        <f>BB25*BD25</f>
        <v>0</v>
      </c>
      <c r="BF25" s="783" t="str">
        <f>IF($C25="1.1","02.3.68.1",IF($C25="1.2","02.3.68.2",IF($C25="1.5","02.3.68.5",IF($C25="3.1","02.3.61.1",))))</f>
        <v>02.3.61.1</v>
      </c>
      <c r="BG25" s="222">
        <f t="shared" si="3"/>
        <v>0</v>
      </c>
      <c r="BH25" s="17"/>
      <c r="BI25" s="237">
        <f>IF(BD25&lt;&gt;0,"*",0)</f>
        <v>0</v>
      </c>
      <c r="BJ25" s="238"/>
      <c r="BK25" s="238"/>
      <c r="BL25" s="238"/>
      <c r="BM25" s="239"/>
      <c r="BN25" s="399"/>
      <c r="BO25" s="240"/>
      <c r="BP25" s="241"/>
      <c r="BQ25" s="239"/>
      <c r="BR25" s="239"/>
      <c r="BS25" s="239"/>
      <c r="BT25" s="244">
        <f>BD25/2</f>
        <v>0</v>
      </c>
      <c r="BU25" s="243">
        <f>BD25/3</f>
        <v>0</v>
      </c>
    </row>
    <row r="26" spans="2:73" s="1" customFormat="1" ht="20.25" hidden="1" customHeight="1" x14ac:dyDescent="0.25">
      <c r="B26" s="217"/>
      <c r="C26" s="875"/>
      <c r="D26" s="875"/>
      <c r="E26" s="875"/>
      <c r="F26" s="875"/>
      <c r="G26" s="214"/>
      <c r="H26" s="213"/>
      <c r="I26" s="214"/>
      <c r="J26" s="587"/>
      <c r="K26" s="218"/>
      <c r="L26" s="879"/>
      <c r="M26" s="434"/>
      <c r="N26" s="222"/>
      <c r="O26" s="17"/>
      <c r="P26" s="237"/>
      <c r="Q26" s="238"/>
      <c r="R26" s="238"/>
      <c r="S26" s="238"/>
      <c r="T26" s="239"/>
      <c r="U26" s="399"/>
      <c r="V26" s="240"/>
      <c r="W26" s="241"/>
      <c r="X26" s="239"/>
      <c r="Y26" s="239"/>
      <c r="Z26" s="239"/>
      <c r="AA26" s="244"/>
      <c r="AB26" s="243"/>
      <c r="AG26" s="222"/>
      <c r="AH26" s="2"/>
      <c r="AI26" s="434"/>
      <c r="AJ26" s="784"/>
      <c r="AK26" s="783"/>
      <c r="AL26" s="222"/>
      <c r="AM26" s="17"/>
      <c r="AN26" s="237"/>
      <c r="AO26" s="238"/>
      <c r="AP26" s="238"/>
      <c r="AQ26" s="238"/>
      <c r="AR26" s="239"/>
      <c r="AS26" s="399"/>
      <c r="AT26" s="240"/>
      <c r="AU26" s="241"/>
      <c r="AV26" s="239"/>
      <c r="AW26" s="239"/>
      <c r="AX26" s="239"/>
      <c r="AY26" s="244"/>
      <c r="AZ26" s="243"/>
      <c r="BB26" s="222"/>
      <c r="BC26" s="2"/>
      <c r="BD26" s="434"/>
      <c r="BE26" s="784"/>
      <c r="BF26" s="783"/>
      <c r="BG26" s="222">
        <f t="shared" si="3"/>
        <v>0</v>
      </c>
      <c r="BH26" s="17"/>
      <c r="BI26" s="237"/>
      <c r="BJ26" s="238"/>
      <c r="BK26" s="238"/>
      <c r="BL26" s="238"/>
      <c r="BM26" s="239"/>
      <c r="BN26" s="399"/>
      <c r="BO26" s="240"/>
      <c r="BP26" s="241"/>
      <c r="BQ26" s="239"/>
      <c r="BR26" s="239"/>
      <c r="BS26" s="239"/>
      <c r="BT26" s="244"/>
      <c r="BU26" s="243"/>
    </row>
    <row r="27" spans="2:73" s="1" customFormat="1" ht="30" customHeight="1" x14ac:dyDescent="0.25">
      <c r="B27" s="217" t="s">
        <v>189</v>
      </c>
      <c r="C27" s="418" t="s">
        <v>104</v>
      </c>
      <c r="D27" s="1400" t="s">
        <v>264</v>
      </c>
      <c r="E27" s="1400"/>
      <c r="F27" s="1400"/>
      <c r="G27" s="1401"/>
      <c r="H27" s="1402" t="s">
        <v>40</v>
      </c>
      <c r="I27" s="1400"/>
      <c r="J27" s="1403"/>
      <c r="K27" s="218">
        <v>1360</v>
      </c>
      <c r="L27" s="885">
        <v>0</v>
      </c>
      <c r="M27" s="435">
        <f>IF(L27=1,0,L27)</f>
        <v>0</v>
      </c>
      <c r="N27" s="222">
        <f>K27*M27</f>
        <v>0</v>
      </c>
      <c r="O27" s="17"/>
      <c r="P27" s="237">
        <f>IF(M27&lt;&gt;0,"*",0)</f>
        <v>0</v>
      </c>
      <c r="Q27" s="238"/>
      <c r="R27" s="238"/>
      <c r="S27" s="238"/>
      <c r="T27" s="239"/>
      <c r="U27" s="399"/>
      <c r="V27" s="240"/>
      <c r="W27" s="241"/>
      <c r="X27" s="239"/>
      <c r="Y27" s="239"/>
      <c r="Z27" s="239"/>
      <c r="AA27" s="244">
        <f>M27/2</f>
        <v>0</v>
      </c>
      <c r="AB27" s="243">
        <f>M27/3</f>
        <v>0</v>
      </c>
      <c r="AG27" s="222">
        <v>1360</v>
      </c>
      <c r="AH27" s="688">
        <v>0</v>
      </c>
      <c r="AI27" s="435">
        <f>IF(AH27=1,0,AH27)</f>
        <v>0</v>
      </c>
      <c r="AJ27" s="784">
        <f>AG27*AI27</f>
        <v>0</v>
      </c>
      <c r="AK27" s="783" t="str">
        <f>IF(C27="1.1","02.3.68.1",IF(C27="1.2","02.3.68.2",IF(C27="1.5","02.3.68.5",IF(C27="3.1","02.3.61.1",))))</f>
        <v>02.3.68.2</v>
      </c>
      <c r="AL27" s="222">
        <f>AJ27-N27</f>
        <v>0</v>
      </c>
      <c r="AM27" s="17"/>
      <c r="AN27" s="237">
        <f>IF(AI27&lt;&gt;0,"*",0)</f>
        <v>0</v>
      </c>
      <c r="AO27" s="238"/>
      <c r="AP27" s="238"/>
      <c r="AQ27" s="238"/>
      <c r="AR27" s="239"/>
      <c r="AS27" s="399"/>
      <c r="AT27" s="240"/>
      <c r="AU27" s="241"/>
      <c r="AV27" s="239"/>
      <c r="AW27" s="239"/>
      <c r="AX27" s="239"/>
      <c r="AY27" s="244">
        <f>AI27/2</f>
        <v>0</v>
      </c>
      <c r="AZ27" s="243">
        <f>AI27/3</f>
        <v>0</v>
      </c>
      <c r="BB27" s="222">
        <v>1360</v>
      </c>
      <c r="BC27" s="688">
        <v>0</v>
      </c>
      <c r="BD27" s="435">
        <f>IF(BC27=1,0,BC27)</f>
        <v>0</v>
      </c>
      <c r="BE27" s="784">
        <f>BB27*BD27</f>
        <v>0</v>
      </c>
      <c r="BF27" s="783" t="str">
        <f>IF($C27="1.1","02.3.68.1",IF($C27="1.2","02.3.68.2",IF($C27="1.5","02.3.68.5",IF($C27="3.1","02.3.61.1",))))</f>
        <v>02.3.68.2</v>
      </c>
      <c r="BG27" s="222">
        <f t="shared" si="3"/>
        <v>0</v>
      </c>
      <c r="BH27" s="17"/>
      <c r="BI27" s="237">
        <f>IF(BD27&lt;&gt;0,"*",0)</f>
        <v>0</v>
      </c>
      <c r="BJ27" s="238"/>
      <c r="BK27" s="238"/>
      <c r="BL27" s="238"/>
      <c r="BM27" s="239"/>
      <c r="BN27" s="399"/>
      <c r="BO27" s="240"/>
      <c r="BP27" s="241"/>
      <c r="BQ27" s="239"/>
      <c r="BR27" s="239"/>
      <c r="BS27" s="239"/>
      <c r="BT27" s="244">
        <f>BD27/2</f>
        <v>0</v>
      </c>
      <c r="BU27" s="243">
        <f>BD27/3</f>
        <v>0</v>
      </c>
    </row>
    <row r="28" spans="2:73" s="1" customFormat="1" ht="30" hidden="1" customHeight="1" x14ac:dyDescent="0.25">
      <c r="B28" s="217"/>
      <c r="C28" s="875"/>
      <c r="D28" s="875"/>
      <c r="E28" s="875"/>
      <c r="F28" s="875"/>
      <c r="G28" s="214"/>
      <c r="H28" s="213"/>
      <c r="I28" s="214"/>
      <c r="J28" s="587"/>
      <c r="K28" s="218"/>
      <c r="L28" s="879"/>
      <c r="M28" s="433"/>
      <c r="N28" s="222"/>
      <c r="O28" s="17"/>
      <c r="P28" s="237"/>
      <c r="Q28" s="238"/>
      <c r="R28" s="238"/>
      <c r="S28" s="238"/>
      <c r="T28" s="239"/>
      <c r="U28" s="399"/>
      <c r="V28" s="240"/>
      <c r="W28" s="241"/>
      <c r="X28" s="239"/>
      <c r="Y28" s="239"/>
      <c r="Z28" s="239"/>
      <c r="AA28" s="244"/>
      <c r="AB28" s="243"/>
      <c r="AG28" s="222"/>
      <c r="AH28" s="2"/>
      <c r="AI28" s="433"/>
      <c r="AJ28" s="784"/>
      <c r="AK28" s="783"/>
      <c r="AL28" s="222"/>
      <c r="AM28" s="17"/>
      <c r="AN28" s="237"/>
      <c r="AO28" s="238"/>
      <c r="AP28" s="238"/>
      <c r="AQ28" s="238"/>
      <c r="AR28" s="239"/>
      <c r="AS28" s="399"/>
      <c r="AT28" s="240"/>
      <c r="AU28" s="241"/>
      <c r="AV28" s="239"/>
      <c r="AW28" s="239"/>
      <c r="AX28" s="239"/>
      <c r="AY28" s="244"/>
      <c r="AZ28" s="243"/>
      <c r="BB28" s="222"/>
      <c r="BC28" s="2"/>
      <c r="BD28" s="433"/>
      <c r="BE28" s="784"/>
      <c r="BF28" s="783"/>
      <c r="BG28" s="222">
        <f t="shared" si="3"/>
        <v>0</v>
      </c>
      <c r="BH28" s="17"/>
      <c r="BI28" s="237"/>
      <c r="BJ28" s="238"/>
      <c r="BK28" s="238"/>
      <c r="BL28" s="238"/>
      <c r="BM28" s="239"/>
      <c r="BN28" s="399"/>
      <c r="BO28" s="240"/>
      <c r="BP28" s="241"/>
      <c r="BQ28" s="239"/>
      <c r="BR28" s="239"/>
      <c r="BS28" s="239"/>
      <c r="BT28" s="244"/>
      <c r="BU28" s="243"/>
    </row>
    <row r="29" spans="2:73" s="1" customFormat="1" ht="30" customHeight="1" x14ac:dyDescent="0.25">
      <c r="B29" s="217" t="s">
        <v>190</v>
      </c>
      <c r="C29" s="418" t="s">
        <v>104</v>
      </c>
      <c r="D29" s="1400" t="s">
        <v>191</v>
      </c>
      <c r="E29" s="1400"/>
      <c r="F29" s="1400"/>
      <c r="G29" s="1401"/>
      <c r="H29" s="1402" t="s">
        <v>163</v>
      </c>
      <c r="I29" s="1400"/>
      <c r="J29" s="1403"/>
      <c r="K29" s="218">
        <v>8456</v>
      </c>
      <c r="L29" s="885">
        <v>0</v>
      </c>
      <c r="M29" s="433">
        <f>L29</f>
        <v>0</v>
      </c>
      <c r="N29" s="222">
        <f>K29*M29</f>
        <v>0</v>
      </c>
      <c r="O29" s="17"/>
      <c r="P29" s="237">
        <f>M29*3</f>
        <v>0</v>
      </c>
      <c r="Q29" s="238"/>
      <c r="R29" s="238"/>
      <c r="S29" s="238"/>
      <c r="T29" s="239"/>
      <c r="U29" s="399"/>
      <c r="V29" s="240"/>
      <c r="W29" s="241"/>
      <c r="X29" s="239"/>
      <c r="Y29" s="239"/>
      <c r="Z29" s="239"/>
      <c r="AA29" s="244">
        <f>P29</f>
        <v>0</v>
      </c>
      <c r="AB29" s="243">
        <f>P29/2</f>
        <v>0</v>
      </c>
      <c r="AG29" s="222">
        <v>8456</v>
      </c>
      <c r="AH29" s="688">
        <v>0</v>
      </c>
      <c r="AI29" s="433">
        <f>AH29</f>
        <v>0</v>
      </c>
      <c r="AJ29" s="784">
        <f>AG29*AI29</f>
        <v>0</v>
      </c>
      <c r="AK29" s="783" t="str">
        <f>IF(C29="1.1","02.3.68.1",IF(C29="1.2","02.3.68.2",IF(C29="1.5","02.3.68.5",IF(C29="3.1","02.3.61.1",))))</f>
        <v>02.3.68.2</v>
      </c>
      <c r="AL29" s="222">
        <f>AJ29-N29</f>
        <v>0</v>
      </c>
      <c r="AM29" s="17"/>
      <c r="AN29" s="237">
        <f>AI29*3</f>
        <v>0</v>
      </c>
      <c r="AO29" s="238"/>
      <c r="AP29" s="238"/>
      <c r="AQ29" s="238"/>
      <c r="AR29" s="239"/>
      <c r="AS29" s="399"/>
      <c r="AT29" s="240"/>
      <c r="AU29" s="241"/>
      <c r="AV29" s="239"/>
      <c r="AW29" s="239"/>
      <c r="AX29" s="239"/>
      <c r="AY29" s="244">
        <f>AN29</f>
        <v>0</v>
      </c>
      <c r="AZ29" s="243">
        <f>AN29/2</f>
        <v>0</v>
      </c>
      <c r="BB29" s="222">
        <v>8456</v>
      </c>
      <c r="BC29" s="688">
        <v>0</v>
      </c>
      <c r="BD29" s="433">
        <f>BC29</f>
        <v>0</v>
      </c>
      <c r="BE29" s="784">
        <f>BB29*BD29</f>
        <v>0</v>
      </c>
      <c r="BF29" s="783" t="str">
        <f>IF($C29="1.1","02.3.68.1",IF($C29="1.2","02.3.68.2",IF($C29="1.5","02.3.68.5",IF($C29="3.1","02.3.61.1",))))</f>
        <v>02.3.68.2</v>
      </c>
      <c r="BG29" s="222">
        <f>BE29-AJ29</f>
        <v>0</v>
      </c>
      <c r="BH29" s="17"/>
      <c r="BI29" s="237">
        <f>BD29*3</f>
        <v>0</v>
      </c>
      <c r="BJ29" s="238"/>
      <c r="BK29" s="238"/>
      <c r="BL29" s="238"/>
      <c r="BM29" s="239"/>
      <c r="BN29" s="399"/>
      <c r="BO29" s="240"/>
      <c r="BP29" s="241"/>
      <c r="BQ29" s="239"/>
      <c r="BR29" s="239"/>
      <c r="BS29" s="239"/>
      <c r="BT29" s="244">
        <f>BI29</f>
        <v>0</v>
      </c>
      <c r="BU29" s="243">
        <f>BI29/2</f>
        <v>0</v>
      </c>
    </row>
    <row r="30" spans="2:73" s="1" customFormat="1" ht="30" hidden="1" customHeight="1" x14ac:dyDescent="0.25">
      <c r="B30" s="217"/>
      <c r="C30" s="875"/>
      <c r="D30" s="875"/>
      <c r="E30" s="875"/>
      <c r="F30" s="875"/>
      <c r="G30" s="214"/>
      <c r="H30" s="213"/>
      <c r="I30" s="214"/>
      <c r="J30" s="587"/>
      <c r="K30" s="218"/>
      <c r="L30" s="879"/>
      <c r="M30" s="433"/>
      <c r="N30" s="222"/>
      <c r="O30" s="17"/>
      <c r="P30" s="237"/>
      <c r="Q30" s="238"/>
      <c r="R30" s="238"/>
      <c r="S30" s="238"/>
      <c r="T30" s="239"/>
      <c r="U30" s="399"/>
      <c r="V30" s="240"/>
      <c r="W30" s="241"/>
      <c r="X30" s="239"/>
      <c r="Y30" s="239"/>
      <c r="Z30" s="239"/>
      <c r="AA30" s="244"/>
      <c r="AB30" s="243"/>
      <c r="AG30" s="222"/>
      <c r="AH30" s="2"/>
      <c r="AI30" s="433"/>
      <c r="AJ30" s="784"/>
      <c r="AK30" s="783"/>
      <c r="AL30" s="222"/>
      <c r="AM30" s="17"/>
      <c r="AN30" s="237"/>
      <c r="AO30" s="238"/>
      <c r="AP30" s="238"/>
      <c r="AQ30" s="238"/>
      <c r="AR30" s="239"/>
      <c r="AS30" s="399"/>
      <c r="AT30" s="240"/>
      <c r="AU30" s="241"/>
      <c r="AV30" s="239"/>
      <c r="AW30" s="239"/>
      <c r="AX30" s="239"/>
      <c r="AY30" s="244"/>
      <c r="AZ30" s="243"/>
      <c r="BB30" s="222"/>
      <c r="BC30" s="2"/>
      <c r="BD30" s="433"/>
      <c r="BE30" s="784"/>
      <c r="BF30" s="783"/>
      <c r="BG30" s="222">
        <f t="shared" si="3"/>
        <v>0</v>
      </c>
      <c r="BH30" s="17"/>
      <c r="BI30" s="237"/>
      <c r="BJ30" s="238"/>
      <c r="BK30" s="238"/>
      <c r="BL30" s="238"/>
      <c r="BM30" s="239"/>
      <c r="BN30" s="399"/>
      <c r="BO30" s="240"/>
      <c r="BP30" s="241"/>
      <c r="BQ30" s="239"/>
      <c r="BR30" s="239"/>
      <c r="BS30" s="239"/>
      <c r="BT30" s="244"/>
      <c r="BU30" s="243"/>
    </row>
    <row r="31" spans="2:73" s="1" customFormat="1" ht="42.75" customHeight="1" x14ac:dyDescent="0.25">
      <c r="B31" s="217" t="s">
        <v>192</v>
      </c>
      <c r="C31" s="418" t="s">
        <v>104</v>
      </c>
      <c r="D31" s="1400" t="s">
        <v>193</v>
      </c>
      <c r="E31" s="1400"/>
      <c r="F31" s="1400"/>
      <c r="G31" s="1401"/>
      <c r="H31" s="1402" t="s">
        <v>122</v>
      </c>
      <c r="I31" s="1400"/>
      <c r="J31" s="1403"/>
      <c r="K31" s="218">
        <v>9010</v>
      </c>
      <c r="L31" s="885">
        <v>0</v>
      </c>
      <c r="M31" s="433">
        <f>L31</f>
        <v>0</v>
      </c>
      <c r="N31" s="222">
        <f>K31*M31</f>
        <v>0</v>
      </c>
      <c r="O31" s="17"/>
      <c r="P31" s="237">
        <f>2*M31</f>
        <v>0</v>
      </c>
      <c r="Q31" s="238"/>
      <c r="R31" s="238"/>
      <c r="S31" s="238"/>
      <c r="T31" s="239"/>
      <c r="U31" s="399"/>
      <c r="V31" s="240"/>
      <c r="W31" s="241"/>
      <c r="X31" s="239"/>
      <c r="Y31" s="239"/>
      <c r="Z31" s="239"/>
      <c r="AA31" s="244">
        <f t="shared" ref="AA31" si="4">P31</f>
        <v>0</v>
      </c>
      <c r="AB31" s="243">
        <f>P31/2</f>
        <v>0</v>
      </c>
      <c r="AG31" s="222">
        <v>9010</v>
      </c>
      <c r="AH31" s="688">
        <v>0</v>
      </c>
      <c r="AI31" s="433">
        <f>AH31</f>
        <v>0</v>
      </c>
      <c r="AJ31" s="784">
        <f>AG31*AI31</f>
        <v>0</v>
      </c>
      <c r="AK31" s="783" t="str">
        <f>IF(C31="1.1","02.3.68.1",IF(C31="1.2","02.3.68.2",IF(C31="1.5","02.3.68.5",IF(C31="3.1","02.3.61.1",))))</f>
        <v>02.3.68.2</v>
      </c>
      <c r="AL31" s="222">
        <f>AJ31-N31</f>
        <v>0</v>
      </c>
      <c r="AM31" s="17"/>
      <c r="AN31" s="237">
        <f>2*AI31</f>
        <v>0</v>
      </c>
      <c r="AO31" s="238"/>
      <c r="AP31" s="238"/>
      <c r="AQ31" s="238"/>
      <c r="AR31" s="239"/>
      <c r="AS31" s="399"/>
      <c r="AT31" s="240"/>
      <c r="AU31" s="241"/>
      <c r="AV31" s="239"/>
      <c r="AW31" s="239"/>
      <c r="AX31" s="239"/>
      <c r="AY31" s="244">
        <f t="shared" ref="AY31" si="5">AN31</f>
        <v>0</v>
      </c>
      <c r="AZ31" s="243">
        <f>AN31/2</f>
        <v>0</v>
      </c>
      <c r="BB31" s="222">
        <v>9010</v>
      </c>
      <c r="BC31" s="688">
        <v>0</v>
      </c>
      <c r="BD31" s="433">
        <f>BC31</f>
        <v>0</v>
      </c>
      <c r="BE31" s="784">
        <f>BB31*BD31</f>
        <v>0</v>
      </c>
      <c r="BF31" s="783" t="str">
        <f>IF($C31="1.1","02.3.68.1",IF($C31="1.2","02.3.68.2",IF($C31="1.5","02.3.68.5",IF($C31="3.1","02.3.61.1",))))</f>
        <v>02.3.68.2</v>
      </c>
      <c r="BG31" s="222">
        <f t="shared" si="3"/>
        <v>0</v>
      </c>
      <c r="BH31" s="17"/>
      <c r="BI31" s="237">
        <f>2*BD31</f>
        <v>0</v>
      </c>
      <c r="BJ31" s="238"/>
      <c r="BK31" s="238"/>
      <c r="BL31" s="238"/>
      <c r="BM31" s="239"/>
      <c r="BN31" s="399"/>
      <c r="BO31" s="240"/>
      <c r="BP31" s="241"/>
      <c r="BQ31" s="239"/>
      <c r="BR31" s="239"/>
      <c r="BS31" s="239"/>
      <c r="BT31" s="244">
        <f t="shared" ref="BT31" si="6">BI31</f>
        <v>0</v>
      </c>
      <c r="BU31" s="243">
        <f>BI31/2</f>
        <v>0</v>
      </c>
    </row>
    <row r="32" spans="2:73" s="1" customFormat="1" ht="30" hidden="1" customHeight="1" x14ac:dyDescent="0.25">
      <c r="B32" s="217"/>
      <c r="C32" s="875"/>
      <c r="D32" s="875"/>
      <c r="E32" s="875"/>
      <c r="F32" s="875"/>
      <c r="G32" s="214"/>
      <c r="H32" s="213"/>
      <c r="I32" s="214"/>
      <c r="J32" s="587"/>
      <c r="K32" s="218"/>
      <c r="L32" s="879"/>
      <c r="M32" s="433"/>
      <c r="N32" s="222"/>
      <c r="O32" s="17"/>
      <c r="P32" s="237"/>
      <c r="Q32" s="238"/>
      <c r="R32" s="238"/>
      <c r="S32" s="238"/>
      <c r="T32" s="239"/>
      <c r="U32" s="399"/>
      <c r="V32" s="240"/>
      <c r="W32" s="241"/>
      <c r="X32" s="239"/>
      <c r="Y32" s="239"/>
      <c r="Z32" s="239"/>
      <c r="AA32" s="244"/>
      <c r="AB32" s="243"/>
      <c r="AG32" s="222"/>
      <c r="AH32" s="2"/>
      <c r="AI32" s="433"/>
      <c r="AJ32" s="784"/>
      <c r="AK32" s="783"/>
      <c r="AL32" s="222"/>
      <c r="AM32" s="17"/>
      <c r="AN32" s="237"/>
      <c r="AO32" s="238"/>
      <c r="AP32" s="238"/>
      <c r="AQ32" s="238"/>
      <c r="AR32" s="239"/>
      <c r="AS32" s="399"/>
      <c r="AT32" s="240"/>
      <c r="AU32" s="241"/>
      <c r="AV32" s="239"/>
      <c r="AW32" s="239"/>
      <c r="AX32" s="239"/>
      <c r="AY32" s="244"/>
      <c r="AZ32" s="243"/>
      <c r="BB32" s="222"/>
      <c r="BC32" s="2"/>
      <c r="BD32" s="433"/>
      <c r="BE32" s="784"/>
      <c r="BF32" s="783"/>
      <c r="BG32" s="222">
        <f t="shared" si="3"/>
        <v>0</v>
      </c>
      <c r="BH32" s="17"/>
      <c r="BI32" s="237"/>
      <c r="BJ32" s="238"/>
      <c r="BK32" s="238"/>
      <c r="BL32" s="238"/>
      <c r="BM32" s="239"/>
      <c r="BN32" s="399"/>
      <c r="BO32" s="240"/>
      <c r="BP32" s="241"/>
      <c r="BQ32" s="239"/>
      <c r="BR32" s="239"/>
      <c r="BS32" s="239"/>
      <c r="BT32" s="244"/>
      <c r="BU32" s="243"/>
    </row>
    <row r="33" spans="2:73" s="1" customFormat="1" ht="42.75" customHeight="1" x14ac:dyDescent="0.25">
      <c r="B33" s="217" t="s">
        <v>194</v>
      </c>
      <c r="C33" s="418" t="s">
        <v>104</v>
      </c>
      <c r="D33" s="1400" t="s">
        <v>195</v>
      </c>
      <c r="E33" s="1400"/>
      <c r="F33" s="1400"/>
      <c r="G33" s="1401"/>
      <c r="H33" s="1402" t="s">
        <v>125</v>
      </c>
      <c r="I33" s="1400"/>
      <c r="J33" s="1403"/>
      <c r="K33" s="218">
        <v>8150</v>
      </c>
      <c r="L33" s="885">
        <v>0</v>
      </c>
      <c r="M33" s="433">
        <f>L33</f>
        <v>0</v>
      </c>
      <c r="N33" s="222">
        <f>K33*M33</f>
        <v>0</v>
      </c>
      <c r="O33" s="17"/>
      <c r="P33" s="237">
        <f>2*M33</f>
        <v>0</v>
      </c>
      <c r="Q33" s="238"/>
      <c r="R33" s="238"/>
      <c r="S33" s="238"/>
      <c r="T33" s="239"/>
      <c r="U33" s="399"/>
      <c r="V33" s="240"/>
      <c r="W33" s="241"/>
      <c r="X33" s="239"/>
      <c r="Y33" s="239"/>
      <c r="Z33" s="239"/>
      <c r="AA33" s="244">
        <f>P33</f>
        <v>0</v>
      </c>
      <c r="AB33" s="243">
        <f>AA33/2</f>
        <v>0</v>
      </c>
      <c r="AG33" s="222">
        <v>8150</v>
      </c>
      <c r="AH33" s="688">
        <v>0</v>
      </c>
      <c r="AI33" s="433">
        <f>AH33</f>
        <v>0</v>
      </c>
      <c r="AJ33" s="784">
        <f>AG33*AI33</f>
        <v>0</v>
      </c>
      <c r="AK33" s="783" t="str">
        <f>IF(C33="1.1","02.3.68.1",IF(C33="1.2","02.3.68.2",IF(C33="1.5","02.3.68.5",IF(C33="3.1","02.3.61.1",))))</f>
        <v>02.3.68.2</v>
      </c>
      <c r="AL33" s="222">
        <f>AJ33-N33</f>
        <v>0</v>
      </c>
      <c r="AM33" s="17"/>
      <c r="AN33" s="237">
        <f>2*AI33</f>
        <v>0</v>
      </c>
      <c r="AO33" s="238"/>
      <c r="AP33" s="238"/>
      <c r="AQ33" s="238"/>
      <c r="AR33" s="239"/>
      <c r="AS33" s="399"/>
      <c r="AT33" s="240"/>
      <c r="AU33" s="241"/>
      <c r="AV33" s="239"/>
      <c r="AW33" s="239"/>
      <c r="AX33" s="239"/>
      <c r="AY33" s="244">
        <f>AN33</f>
        <v>0</v>
      </c>
      <c r="AZ33" s="243">
        <f>AY33/2</f>
        <v>0</v>
      </c>
      <c r="BB33" s="222">
        <v>8150</v>
      </c>
      <c r="BC33" s="688">
        <v>0</v>
      </c>
      <c r="BD33" s="433">
        <f>BC33</f>
        <v>0</v>
      </c>
      <c r="BE33" s="784">
        <f>BB33*BD33</f>
        <v>0</v>
      </c>
      <c r="BF33" s="783" t="str">
        <f>IF($C33="1.1","02.3.68.1",IF($C33="1.2","02.3.68.2",IF($C33="1.5","02.3.68.5",IF($C33="3.1","02.3.61.1",))))</f>
        <v>02.3.68.2</v>
      </c>
      <c r="BG33" s="222">
        <f t="shared" si="3"/>
        <v>0</v>
      </c>
      <c r="BH33" s="17"/>
      <c r="BI33" s="237">
        <f>2*BD33</f>
        <v>0</v>
      </c>
      <c r="BJ33" s="238"/>
      <c r="BK33" s="238"/>
      <c r="BL33" s="238"/>
      <c r="BM33" s="239"/>
      <c r="BN33" s="399"/>
      <c r="BO33" s="240"/>
      <c r="BP33" s="241"/>
      <c r="BQ33" s="239"/>
      <c r="BR33" s="239"/>
      <c r="BS33" s="239"/>
      <c r="BT33" s="244">
        <f>BI33</f>
        <v>0</v>
      </c>
      <c r="BU33" s="243">
        <f>BT33/2</f>
        <v>0</v>
      </c>
    </row>
    <row r="34" spans="2:73" s="1" customFormat="1" ht="30" hidden="1" customHeight="1" x14ac:dyDescent="0.25">
      <c r="B34" s="217"/>
      <c r="C34" s="875"/>
      <c r="D34" s="875"/>
      <c r="E34" s="875"/>
      <c r="F34" s="875"/>
      <c r="G34" s="214"/>
      <c r="H34" s="213"/>
      <c r="I34" s="214"/>
      <c r="J34" s="587"/>
      <c r="K34" s="218"/>
      <c r="L34" s="879"/>
      <c r="M34" s="433"/>
      <c r="N34" s="222"/>
      <c r="O34" s="17"/>
      <c r="P34" s="237"/>
      <c r="Q34" s="238"/>
      <c r="R34" s="238"/>
      <c r="S34" s="238"/>
      <c r="T34" s="239"/>
      <c r="U34" s="399"/>
      <c r="V34" s="240"/>
      <c r="W34" s="241"/>
      <c r="X34" s="239"/>
      <c r="Y34" s="239"/>
      <c r="Z34" s="239"/>
      <c r="AA34" s="244"/>
      <c r="AB34" s="243"/>
      <c r="AG34" s="222"/>
      <c r="AH34" s="2"/>
      <c r="AI34" s="433"/>
      <c r="AJ34" s="784"/>
      <c r="AK34" s="783"/>
      <c r="AL34" s="222"/>
      <c r="AM34" s="17"/>
      <c r="AN34" s="237"/>
      <c r="AO34" s="238"/>
      <c r="AP34" s="238"/>
      <c r="AQ34" s="238"/>
      <c r="AR34" s="239"/>
      <c r="AS34" s="399"/>
      <c r="AT34" s="240"/>
      <c r="AU34" s="241"/>
      <c r="AV34" s="239"/>
      <c r="AW34" s="239"/>
      <c r="AX34" s="239"/>
      <c r="AY34" s="244"/>
      <c r="AZ34" s="243"/>
      <c r="BB34" s="222"/>
      <c r="BC34" s="2"/>
      <c r="BD34" s="433"/>
      <c r="BE34" s="784"/>
      <c r="BF34" s="783"/>
      <c r="BG34" s="222">
        <f t="shared" si="3"/>
        <v>0</v>
      </c>
      <c r="BH34" s="17"/>
      <c r="BI34" s="237"/>
      <c r="BJ34" s="238"/>
      <c r="BK34" s="238"/>
      <c r="BL34" s="238"/>
      <c r="BM34" s="239"/>
      <c r="BN34" s="399"/>
      <c r="BO34" s="240"/>
      <c r="BP34" s="241"/>
      <c r="BQ34" s="239"/>
      <c r="BR34" s="239"/>
      <c r="BS34" s="239"/>
      <c r="BT34" s="244"/>
      <c r="BU34" s="243"/>
    </row>
    <row r="35" spans="2:73" s="1" customFormat="1" ht="42.75" customHeight="1" x14ac:dyDescent="0.25">
      <c r="B35" s="217" t="s">
        <v>196</v>
      </c>
      <c r="C35" s="417" t="s">
        <v>83</v>
      </c>
      <c r="D35" s="1400" t="s">
        <v>197</v>
      </c>
      <c r="E35" s="1400"/>
      <c r="F35" s="1400"/>
      <c r="G35" s="1401"/>
      <c r="H35" s="1402" t="s">
        <v>81</v>
      </c>
      <c r="I35" s="1400"/>
      <c r="J35" s="1403"/>
      <c r="K35" s="218">
        <v>11030</v>
      </c>
      <c r="L35" s="885">
        <v>0</v>
      </c>
      <c r="M35" s="433">
        <f>L35</f>
        <v>0</v>
      </c>
      <c r="N35" s="222">
        <f>K35*M35</f>
        <v>0</v>
      </c>
      <c r="O35" s="17"/>
      <c r="P35" s="237">
        <f>M35</f>
        <v>0</v>
      </c>
      <c r="Q35" s="238"/>
      <c r="R35" s="238"/>
      <c r="S35" s="238"/>
      <c r="T35" s="239"/>
      <c r="U35" s="399"/>
      <c r="V35" s="240"/>
      <c r="W35" s="241"/>
      <c r="X35" s="239"/>
      <c r="Y35" s="239"/>
      <c r="Z35" s="239"/>
      <c r="AA35" s="244">
        <f t="shared" ref="AA35" si="7">P35</f>
        <v>0</v>
      </c>
      <c r="AB35" s="243">
        <f>P35</f>
        <v>0</v>
      </c>
      <c r="AG35" s="222">
        <v>11030</v>
      </c>
      <c r="AH35" s="688">
        <v>0</v>
      </c>
      <c r="AI35" s="433">
        <f>AH35</f>
        <v>0</v>
      </c>
      <c r="AJ35" s="784">
        <f>AG35*AI35</f>
        <v>0</v>
      </c>
      <c r="AK35" s="783" t="str">
        <f>IF(C35="1.1","02.3.68.1",IF(C35="1.2","02.3.68.2",IF(C35="1.5","02.3.68.5",IF(C35="3.1","02.3.61.1",))))</f>
        <v>02.3.68.5</v>
      </c>
      <c r="AL35" s="222">
        <f>AJ35-N35</f>
        <v>0</v>
      </c>
      <c r="AM35" s="17"/>
      <c r="AN35" s="237">
        <f>AI35</f>
        <v>0</v>
      </c>
      <c r="AO35" s="238"/>
      <c r="AP35" s="238"/>
      <c r="AQ35" s="238"/>
      <c r="AR35" s="239"/>
      <c r="AS35" s="399"/>
      <c r="AT35" s="240"/>
      <c r="AU35" s="241"/>
      <c r="AV35" s="239"/>
      <c r="AW35" s="239"/>
      <c r="AX35" s="239"/>
      <c r="AY35" s="244">
        <f t="shared" ref="AY35" si="8">AN35</f>
        <v>0</v>
      </c>
      <c r="AZ35" s="243">
        <f>AN35</f>
        <v>0</v>
      </c>
      <c r="BB35" s="222">
        <v>11030</v>
      </c>
      <c r="BC35" s="688">
        <v>0</v>
      </c>
      <c r="BD35" s="433">
        <f>BC35</f>
        <v>0</v>
      </c>
      <c r="BE35" s="784">
        <f>BB35*BD35</f>
        <v>0</v>
      </c>
      <c r="BF35" s="783" t="str">
        <f>IF($C35="1.1","02.3.68.1",IF($C35="1.2","02.3.68.2",IF($C35="1.5","02.3.68.5",IF($C35="3.1","02.3.61.1",))))</f>
        <v>02.3.68.5</v>
      </c>
      <c r="BG35" s="222">
        <f t="shared" si="3"/>
        <v>0</v>
      </c>
      <c r="BH35" s="17"/>
      <c r="BI35" s="237">
        <f>BD35</f>
        <v>0</v>
      </c>
      <c r="BJ35" s="238"/>
      <c r="BK35" s="238"/>
      <c r="BL35" s="238"/>
      <c r="BM35" s="239"/>
      <c r="BN35" s="399"/>
      <c r="BO35" s="240"/>
      <c r="BP35" s="241"/>
      <c r="BQ35" s="239"/>
      <c r="BR35" s="239"/>
      <c r="BS35" s="239"/>
      <c r="BT35" s="244">
        <f t="shared" ref="BT35" si="9">BI35</f>
        <v>0</v>
      </c>
      <c r="BU35" s="243">
        <f>BI35</f>
        <v>0</v>
      </c>
    </row>
    <row r="36" spans="2:73" s="1" customFormat="1" ht="30" hidden="1" customHeight="1" x14ac:dyDescent="0.25">
      <c r="B36" s="217"/>
      <c r="C36" s="875"/>
      <c r="D36" s="875"/>
      <c r="E36" s="875"/>
      <c r="F36" s="875"/>
      <c r="G36" s="214"/>
      <c r="H36" s="213"/>
      <c r="I36" s="214"/>
      <c r="J36" s="587"/>
      <c r="K36" s="218"/>
      <c r="L36" s="879"/>
      <c r="M36" s="433"/>
      <c r="N36" s="222"/>
      <c r="O36" s="17"/>
      <c r="P36" s="237"/>
      <c r="Q36" s="238"/>
      <c r="R36" s="238"/>
      <c r="S36" s="238"/>
      <c r="T36" s="239"/>
      <c r="U36" s="399"/>
      <c r="V36" s="240"/>
      <c r="W36" s="241"/>
      <c r="X36" s="239"/>
      <c r="Y36" s="239"/>
      <c r="Z36" s="239"/>
      <c r="AA36" s="244"/>
      <c r="AB36" s="243"/>
      <c r="AG36" s="222"/>
      <c r="AH36" s="2"/>
      <c r="AI36" s="433"/>
      <c r="AJ36" s="784"/>
      <c r="AK36" s="783"/>
      <c r="AL36" s="222"/>
      <c r="AM36" s="17"/>
      <c r="AN36" s="237"/>
      <c r="AO36" s="238"/>
      <c r="AP36" s="238"/>
      <c r="AQ36" s="238"/>
      <c r="AR36" s="239"/>
      <c r="AS36" s="399"/>
      <c r="AT36" s="240"/>
      <c r="AU36" s="241"/>
      <c r="AV36" s="239"/>
      <c r="AW36" s="239"/>
      <c r="AX36" s="239"/>
      <c r="AY36" s="244"/>
      <c r="AZ36" s="243"/>
      <c r="BB36" s="222"/>
      <c r="BC36" s="2"/>
      <c r="BD36" s="433"/>
      <c r="BE36" s="784"/>
      <c r="BF36" s="783"/>
      <c r="BG36" s="222">
        <f t="shared" si="3"/>
        <v>0</v>
      </c>
      <c r="BH36" s="17"/>
      <c r="BI36" s="237"/>
      <c r="BJ36" s="238"/>
      <c r="BK36" s="238"/>
      <c r="BL36" s="238"/>
      <c r="BM36" s="239"/>
      <c r="BN36" s="399"/>
      <c r="BO36" s="240"/>
      <c r="BP36" s="241"/>
      <c r="BQ36" s="239"/>
      <c r="BR36" s="239"/>
      <c r="BS36" s="239"/>
      <c r="BT36" s="244"/>
      <c r="BU36" s="243"/>
    </row>
    <row r="37" spans="2:73" s="1" customFormat="1" ht="42.75" customHeight="1" x14ac:dyDescent="0.25">
      <c r="B37" s="217" t="s">
        <v>198</v>
      </c>
      <c r="C37" s="418" t="s">
        <v>104</v>
      </c>
      <c r="D37" s="1400" t="s">
        <v>199</v>
      </c>
      <c r="E37" s="1400"/>
      <c r="F37" s="1400"/>
      <c r="G37" s="1401"/>
      <c r="H37" s="1402" t="s">
        <v>78</v>
      </c>
      <c r="I37" s="1400"/>
      <c r="J37" s="1403"/>
      <c r="K37" s="218">
        <v>5637</v>
      </c>
      <c r="L37" s="885">
        <v>0</v>
      </c>
      <c r="M37" s="433">
        <f>L37</f>
        <v>0</v>
      </c>
      <c r="N37" s="222">
        <f>K37*M37</f>
        <v>0</v>
      </c>
      <c r="O37" s="17"/>
      <c r="P37" s="237">
        <f>2*M37</f>
        <v>0</v>
      </c>
      <c r="Q37" s="238"/>
      <c r="R37" s="238"/>
      <c r="S37" s="238"/>
      <c r="T37" s="239"/>
      <c r="U37" s="399"/>
      <c r="V37" s="240"/>
      <c r="W37" s="241"/>
      <c r="X37" s="239"/>
      <c r="Y37" s="239"/>
      <c r="Z37" s="239"/>
      <c r="AA37" s="244">
        <f>P37/2</f>
        <v>0</v>
      </c>
      <c r="AB37" s="243">
        <f>P37/4</f>
        <v>0</v>
      </c>
      <c r="AG37" s="222">
        <v>5637</v>
      </c>
      <c r="AH37" s="688">
        <v>0</v>
      </c>
      <c r="AI37" s="433">
        <f>AH37</f>
        <v>0</v>
      </c>
      <c r="AJ37" s="784">
        <f>AG37*AI37</f>
        <v>0</v>
      </c>
      <c r="AK37" s="783" t="str">
        <f>IF(C37="1.1","02.3.68.1",IF(C37="1.2","02.3.68.2",IF(C37="1.5","02.3.68.5",IF(C37="3.1","02.3.61.1",))))</f>
        <v>02.3.68.2</v>
      </c>
      <c r="AL37" s="222">
        <f>AJ37-N37</f>
        <v>0</v>
      </c>
      <c r="AM37" s="17"/>
      <c r="AN37" s="237">
        <f>2*AI37</f>
        <v>0</v>
      </c>
      <c r="AO37" s="238"/>
      <c r="AP37" s="238"/>
      <c r="AQ37" s="238"/>
      <c r="AR37" s="239"/>
      <c r="AS37" s="399"/>
      <c r="AT37" s="240"/>
      <c r="AU37" s="241"/>
      <c r="AV37" s="239"/>
      <c r="AW37" s="239"/>
      <c r="AX37" s="239"/>
      <c r="AY37" s="244">
        <f>AN37/2</f>
        <v>0</v>
      </c>
      <c r="AZ37" s="243">
        <f>AN37/4</f>
        <v>0</v>
      </c>
      <c r="BB37" s="222">
        <v>5637</v>
      </c>
      <c r="BC37" s="688">
        <v>0</v>
      </c>
      <c r="BD37" s="433">
        <f>BC37</f>
        <v>0</v>
      </c>
      <c r="BE37" s="784">
        <f>BB37*BD37</f>
        <v>0</v>
      </c>
      <c r="BF37" s="783" t="str">
        <f>IF($C37="1.1","02.3.68.1",IF($C37="1.2","02.3.68.2",IF($C37="1.5","02.3.68.5",IF($C37="3.1","02.3.61.1",))))</f>
        <v>02.3.68.2</v>
      </c>
      <c r="BG37" s="222">
        <f t="shared" si="3"/>
        <v>0</v>
      </c>
      <c r="BH37" s="17"/>
      <c r="BI37" s="237">
        <f>2*BD37</f>
        <v>0</v>
      </c>
      <c r="BJ37" s="238"/>
      <c r="BK37" s="238"/>
      <c r="BL37" s="238"/>
      <c r="BM37" s="239"/>
      <c r="BN37" s="399"/>
      <c r="BO37" s="240"/>
      <c r="BP37" s="241"/>
      <c r="BQ37" s="239"/>
      <c r="BR37" s="239"/>
      <c r="BS37" s="239"/>
      <c r="BT37" s="244">
        <f>BI37/2</f>
        <v>0</v>
      </c>
      <c r="BU37" s="243">
        <f>BI37/4</f>
        <v>0</v>
      </c>
    </row>
    <row r="38" spans="2:73" s="1" customFormat="1" ht="30" hidden="1" customHeight="1" x14ac:dyDescent="0.25">
      <c r="B38" s="217"/>
      <c r="C38" s="875"/>
      <c r="D38" s="875"/>
      <c r="E38" s="875"/>
      <c r="F38" s="875"/>
      <c r="G38" s="214"/>
      <c r="H38" s="213"/>
      <c r="I38" s="214"/>
      <c r="J38" s="587"/>
      <c r="K38" s="218"/>
      <c r="L38" s="879"/>
      <c r="M38" s="433"/>
      <c r="N38" s="222"/>
      <c r="O38" s="17"/>
      <c r="P38" s="237"/>
      <c r="Q38" s="238"/>
      <c r="R38" s="238"/>
      <c r="S38" s="238"/>
      <c r="T38" s="239"/>
      <c r="U38" s="399"/>
      <c r="V38" s="240"/>
      <c r="W38" s="241"/>
      <c r="X38" s="239"/>
      <c r="Y38" s="239"/>
      <c r="Z38" s="239"/>
      <c r="AA38" s="244"/>
      <c r="AB38" s="243"/>
      <c r="AG38" s="222"/>
      <c r="AH38" s="2"/>
      <c r="AI38" s="433"/>
      <c r="AJ38" s="784"/>
      <c r="AK38" s="783"/>
      <c r="AL38" s="222"/>
      <c r="AM38" s="17"/>
      <c r="AN38" s="237"/>
      <c r="AO38" s="238"/>
      <c r="AP38" s="238"/>
      <c r="AQ38" s="238"/>
      <c r="AR38" s="239"/>
      <c r="AS38" s="399"/>
      <c r="AT38" s="240"/>
      <c r="AU38" s="241"/>
      <c r="AV38" s="239"/>
      <c r="AW38" s="239"/>
      <c r="AX38" s="239"/>
      <c r="AY38" s="244"/>
      <c r="AZ38" s="243"/>
      <c r="BB38" s="222"/>
      <c r="BC38" s="2"/>
      <c r="BD38" s="433"/>
      <c r="BE38" s="784"/>
      <c r="BF38" s="783"/>
      <c r="BG38" s="222">
        <f t="shared" si="3"/>
        <v>0</v>
      </c>
      <c r="BH38" s="17"/>
      <c r="BI38" s="237"/>
      <c r="BJ38" s="238"/>
      <c r="BK38" s="238"/>
      <c r="BL38" s="238"/>
      <c r="BM38" s="239"/>
      <c r="BN38" s="399"/>
      <c r="BO38" s="240"/>
      <c r="BP38" s="241"/>
      <c r="BQ38" s="239"/>
      <c r="BR38" s="239"/>
      <c r="BS38" s="239"/>
      <c r="BT38" s="244"/>
      <c r="BU38" s="243"/>
    </row>
    <row r="39" spans="2:73" s="1" customFormat="1" ht="30" customHeight="1" x14ac:dyDescent="0.25">
      <c r="B39" s="217" t="s">
        <v>200</v>
      </c>
      <c r="C39" s="418" t="s">
        <v>104</v>
      </c>
      <c r="D39" s="1400" t="s">
        <v>201</v>
      </c>
      <c r="E39" s="1400"/>
      <c r="F39" s="1400"/>
      <c r="G39" s="1401"/>
      <c r="H39" s="1402" t="s">
        <v>202</v>
      </c>
      <c r="I39" s="1400"/>
      <c r="J39" s="1403"/>
      <c r="K39" s="218">
        <v>31191</v>
      </c>
      <c r="L39" s="885">
        <v>0</v>
      </c>
      <c r="M39" s="433">
        <f>L39</f>
        <v>0</v>
      </c>
      <c r="N39" s="222">
        <f>K39*M39</f>
        <v>0</v>
      </c>
      <c r="O39" s="17"/>
      <c r="P39" s="237"/>
      <c r="Q39" s="238"/>
      <c r="R39" s="409">
        <f>M39</f>
        <v>0</v>
      </c>
      <c r="S39" s="238"/>
      <c r="T39" s="239"/>
      <c r="U39" s="399"/>
      <c r="V39" s="240"/>
      <c r="W39" s="241">
        <f>IF($M39&lt;&gt;0,"X",0)</f>
        <v>0</v>
      </c>
      <c r="X39" s="239">
        <f>IF($M39&lt;&gt;0,"XXX",0)</f>
        <v>0</v>
      </c>
      <c r="Y39" s="239">
        <f>IF($M39&lt;&gt;0,"XXX",0)</f>
        <v>0</v>
      </c>
      <c r="Z39" s="239">
        <f>IF($M39&lt;&gt;0,"XXX",0)</f>
        <v>0</v>
      </c>
      <c r="AA39" s="244"/>
      <c r="AB39" s="243"/>
      <c r="AG39" s="222">
        <v>31191</v>
      </c>
      <c r="AH39" s="688">
        <v>0</v>
      </c>
      <c r="AI39" s="433">
        <f>AH39</f>
        <v>0</v>
      </c>
      <c r="AJ39" s="784">
        <f>AG39*AI39</f>
        <v>0</v>
      </c>
      <c r="AK39" s="783" t="str">
        <f>IF(C39="1.1","02.3.68.1",IF(C39="1.2","02.3.68.2",IF(C39="1.5","02.3.68.5",IF(C39="3.1","02.3.61.1",))))</f>
        <v>02.3.68.2</v>
      </c>
      <c r="AL39" s="222">
        <f>AJ39-N39</f>
        <v>0</v>
      </c>
      <c r="AM39" s="17"/>
      <c r="AN39" s="237"/>
      <c r="AO39" s="238"/>
      <c r="AP39" s="409">
        <f>AI39</f>
        <v>0</v>
      </c>
      <c r="AQ39" s="238"/>
      <c r="AR39" s="239"/>
      <c r="AS39" s="399"/>
      <c r="AT39" s="240"/>
      <c r="AU39" s="241">
        <f>IF(AI39&lt;&gt;0,"X",0)</f>
        <v>0</v>
      </c>
      <c r="AV39" s="239">
        <f>IF(AI39&lt;&gt;0,"XXX",0)</f>
        <v>0</v>
      </c>
      <c r="AW39" s="239">
        <f>IF(AI39&lt;&gt;0,"XXX",0)</f>
        <v>0</v>
      </c>
      <c r="AX39" s="239">
        <f>IF(AI39&lt;&gt;0,"XXX",0)</f>
        <v>0</v>
      </c>
      <c r="AY39" s="244"/>
      <c r="AZ39" s="243"/>
      <c r="BB39" s="222">
        <v>31191</v>
      </c>
      <c r="BC39" s="688">
        <v>0</v>
      </c>
      <c r="BD39" s="433">
        <f>BC39</f>
        <v>0</v>
      </c>
      <c r="BE39" s="784">
        <f>BB39*BD39</f>
        <v>0</v>
      </c>
      <c r="BF39" s="783" t="str">
        <f>IF($C39="1.1","02.3.68.1",IF($C39="1.2","02.3.68.2",IF($C39="1.5","02.3.68.5",IF($C39="3.1","02.3.61.1",))))</f>
        <v>02.3.68.2</v>
      </c>
      <c r="BG39" s="222">
        <f t="shared" si="3"/>
        <v>0</v>
      </c>
      <c r="BH39" s="17"/>
      <c r="BI39" s="237"/>
      <c r="BJ39" s="238"/>
      <c r="BK39" s="409">
        <f>BD39</f>
        <v>0</v>
      </c>
      <c r="BL39" s="238"/>
      <c r="BM39" s="239"/>
      <c r="BN39" s="399"/>
      <c r="BO39" s="240"/>
      <c r="BP39" s="241">
        <f>IF(BD39&lt;&gt;0,"X",0)</f>
        <v>0</v>
      </c>
      <c r="BQ39" s="239">
        <f>IF(BD39&lt;&gt;0,"XXX",0)</f>
        <v>0</v>
      </c>
      <c r="BR39" s="239">
        <f>IF(BD39&lt;&gt;0,"XXX",0)</f>
        <v>0</v>
      </c>
      <c r="BS39" s="239">
        <f>IF(BD39&lt;&gt;0,"XXX",0)</f>
        <v>0</v>
      </c>
      <c r="BT39" s="244"/>
      <c r="BU39" s="243"/>
    </row>
    <row r="40" spans="2:73" s="1" customFormat="1" ht="30" hidden="1" customHeight="1" x14ac:dyDescent="0.25">
      <c r="B40" s="217"/>
      <c r="C40" s="875"/>
      <c r="D40" s="875"/>
      <c r="E40" s="875"/>
      <c r="F40" s="875"/>
      <c r="G40" s="214"/>
      <c r="H40" s="213"/>
      <c r="I40" s="214"/>
      <c r="J40" s="587"/>
      <c r="K40" s="218"/>
      <c r="L40" s="879"/>
      <c r="M40" s="433"/>
      <c r="N40" s="222"/>
      <c r="O40" s="17"/>
      <c r="P40" s="237"/>
      <c r="Q40" s="238"/>
      <c r="R40" s="238"/>
      <c r="S40" s="238"/>
      <c r="T40" s="239"/>
      <c r="U40" s="399"/>
      <c r="V40" s="240"/>
      <c r="W40" s="241"/>
      <c r="X40" s="239"/>
      <c r="Y40" s="239"/>
      <c r="Z40" s="239"/>
      <c r="AA40" s="244"/>
      <c r="AB40" s="243"/>
      <c r="AG40" s="222"/>
      <c r="AH40" s="2"/>
      <c r="AI40" s="433"/>
      <c r="AJ40" s="784"/>
      <c r="AK40" s="783"/>
      <c r="AL40" s="222"/>
      <c r="AM40" s="17"/>
      <c r="AN40" s="237"/>
      <c r="AO40" s="238"/>
      <c r="AP40" s="238"/>
      <c r="AQ40" s="238"/>
      <c r="AR40" s="239"/>
      <c r="AS40" s="399"/>
      <c r="AT40" s="240"/>
      <c r="AU40" s="241"/>
      <c r="AV40" s="239"/>
      <c r="AW40" s="239"/>
      <c r="AX40" s="239"/>
      <c r="AY40" s="244"/>
      <c r="AZ40" s="243"/>
      <c r="BB40" s="222"/>
      <c r="BC40" s="2"/>
      <c r="BD40" s="433"/>
      <c r="BE40" s="784"/>
      <c r="BF40" s="783"/>
      <c r="BG40" s="222">
        <f t="shared" si="3"/>
        <v>0</v>
      </c>
      <c r="BH40" s="17"/>
      <c r="BI40" s="237"/>
      <c r="BJ40" s="238"/>
      <c r="BK40" s="238"/>
      <c r="BL40" s="238"/>
      <c r="BM40" s="239"/>
      <c r="BN40" s="399"/>
      <c r="BO40" s="240"/>
      <c r="BP40" s="241"/>
      <c r="BQ40" s="239"/>
      <c r="BR40" s="239"/>
      <c r="BS40" s="239"/>
      <c r="BT40" s="244"/>
      <c r="BU40" s="243"/>
    </row>
    <row r="41" spans="2:73" s="1" customFormat="1" ht="30" customHeight="1" x14ac:dyDescent="0.25">
      <c r="B41" s="217" t="s">
        <v>203</v>
      </c>
      <c r="C41" s="417" t="s">
        <v>83</v>
      </c>
      <c r="D41" s="1434" t="s">
        <v>248</v>
      </c>
      <c r="E41" s="1435"/>
      <c r="F41" s="1435"/>
      <c r="G41" s="1436"/>
      <c r="H41" s="1402" t="s">
        <v>84</v>
      </c>
      <c r="I41" s="1400"/>
      <c r="J41" s="1403"/>
      <c r="K41" s="218">
        <v>128000</v>
      </c>
      <c r="L41" s="885">
        <v>0</v>
      </c>
      <c r="M41" s="433">
        <f>K41*L41</f>
        <v>0</v>
      </c>
      <c r="N41" s="222">
        <f>K41*L41</f>
        <v>0</v>
      </c>
      <c r="O41" s="17"/>
      <c r="P41" s="237"/>
      <c r="Q41" s="238"/>
      <c r="R41" s="238"/>
      <c r="S41" s="238"/>
      <c r="T41" s="238">
        <f>M41/128000</f>
        <v>0</v>
      </c>
      <c r="U41" s="399"/>
      <c r="V41" s="240"/>
      <c r="W41" s="241">
        <f>IF($M41&lt;&gt;0,"X",0)</f>
        <v>0</v>
      </c>
      <c r="X41" s="239">
        <f>IF($M41&lt;&gt;0,"XXX",0)</f>
        <v>0</v>
      </c>
      <c r="Y41" s="239">
        <f>IF($M41&lt;&gt;0,"XXX",0)</f>
        <v>0</v>
      </c>
      <c r="Z41" s="239">
        <f>IF($M41&lt;&gt;0,"XXX",0)</f>
        <v>0</v>
      </c>
      <c r="AA41" s="244"/>
      <c r="AB41" s="243"/>
      <c r="AG41" s="222">
        <v>128000</v>
      </c>
      <c r="AH41" s="688">
        <v>0</v>
      </c>
      <c r="AI41" s="433">
        <f>AG41*AH41</f>
        <v>0</v>
      </c>
      <c r="AJ41" s="784">
        <f>AG41*AH41</f>
        <v>0</v>
      </c>
      <c r="AK41" s="783" t="str">
        <f>IF(C41="1.1","02.3.68.1",IF(C41="1.2","02.3.68.2",IF(C41="1.5","02.3.68.5",IF(C41="3.1","02.3.61.1",))))</f>
        <v>02.3.68.5</v>
      </c>
      <c r="AL41" s="222">
        <f>AJ41-N41</f>
        <v>0</v>
      </c>
      <c r="AM41" s="17"/>
      <c r="AN41" s="237"/>
      <c r="AO41" s="238"/>
      <c r="AP41" s="238"/>
      <c r="AQ41" s="238"/>
      <c r="AR41" s="238">
        <f>AI41/128000</f>
        <v>0</v>
      </c>
      <c r="AS41" s="399"/>
      <c r="AT41" s="240"/>
      <c r="AU41" s="241">
        <f>IF(AI41&lt;&gt;0,"X",0)</f>
        <v>0</v>
      </c>
      <c r="AV41" s="239">
        <f>IF(AI41&lt;&gt;0,"XXX",0)</f>
        <v>0</v>
      </c>
      <c r="AW41" s="239">
        <f>IF(AI41&lt;&gt;0,"XXX",0)</f>
        <v>0</v>
      </c>
      <c r="AX41" s="239">
        <f>IF(AI41&lt;&gt;0,"XXX",0)</f>
        <v>0</v>
      </c>
      <c r="AY41" s="244"/>
      <c r="AZ41" s="243"/>
      <c r="BB41" s="222">
        <v>128000</v>
      </c>
      <c r="BC41" s="688">
        <v>0</v>
      </c>
      <c r="BD41" s="433">
        <f>BB41*BC41</f>
        <v>0</v>
      </c>
      <c r="BE41" s="784">
        <f>BB41*BC41</f>
        <v>0</v>
      </c>
      <c r="BF41" s="783" t="str">
        <f>IF($C41="1.1","02.3.68.1",IF($C41="1.2","02.3.68.2",IF($C41="1.5","02.3.68.5",IF($C41="3.1","02.3.61.1",))))</f>
        <v>02.3.68.5</v>
      </c>
      <c r="BG41" s="222">
        <f t="shared" si="3"/>
        <v>0</v>
      </c>
      <c r="BH41" s="17"/>
      <c r="BI41" s="237"/>
      <c r="BJ41" s="238"/>
      <c r="BK41" s="238"/>
      <c r="BL41" s="238"/>
      <c r="BM41" s="238">
        <f>BD41/128000</f>
        <v>0</v>
      </c>
      <c r="BN41" s="399"/>
      <c r="BO41" s="240"/>
      <c r="BP41" s="241">
        <f>IF(BD41&lt;&gt;0,"X",0)</f>
        <v>0</v>
      </c>
      <c r="BQ41" s="239">
        <f>IF(BD41&lt;&gt;0,"XXX",0)</f>
        <v>0</v>
      </c>
      <c r="BR41" s="239">
        <f>IF(BD41&lt;&gt;0,"XXX",0)</f>
        <v>0</v>
      </c>
      <c r="BS41" s="239">
        <f>IF(BD41&lt;&gt;0,"XXX",0)</f>
        <v>0</v>
      </c>
      <c r="BT41" s="244"/>
      <c r="BU41" s="243"/>
    </row>
    <row r="42" spans="2:73" s="1" customFormat="1" ht="30" hidden="1" customHeight="1" x14ac:dyDescent="0.25">
      <c r="B42" s="217"/>
      <c r="C42" s="935"/>
      <c r="D42" s="948"/>
      <c r="E42" s="948"/>
      <c r="F42" s="948"/>
      <c r="G42" s="949"/>
      <c r="H42" s="213"/>
      <c r="I42" s="214"/>
      <c r="J42" s="587"/>
      <c r="K42" s="218"/>
      <c r="L42" s="879"/>
      <c r="M42" s="433"/>
      <c r="N42" s="222"/>
      <c r="O42" s="17"/>
      <c r="P42" s="237"/>
      <c r="Q42" s="238"/>
      <c r="R42" s="238"/>
      <c r="S42" s="238"/>
      <c r="T42" s="239"/>
      <c r="U42" s="399"/>
      <c r="V42" s="240"/>
      <c r="W42" s="241"/>
      <c r="X42" s="239"/>
      <c r="Y42" s="239"/>
      <c r="Z42" s="239"/>
      <c r="AA42" s="244"/>
      <c r="AB42" s="243"/>
      <c r="AG42" s="222"/>
      <c r="AH42" s="2"/>
      <c r="AI42" s="433"/>
      <c r="AJ42" s="784"/>
      <c r="AK42" s="783"/>
      <c r="AL42" s="222"/>
      <c r="AM42" s="17"/>
      <c r="AN42" s="237"/>
      <c r="AO42" s="238"/>
      <c r="AP42" s="238"/>
      <c r="AQ42" s="238"/>
      <c r="AR42" s="239"/>
      <c r="AS42" s="399"/>
      <c r="AT42" s="240"/>
      <c r="AU42" s="241"/>
      <c r="AV42" s="239"/>
      <c r="AW42" s="239"/>
      <c r="AX42" s="239"/>
      <c r="AY42" s="244"/>
      <c r="AZ42" s="243"/>
      <c r="BB42" s="222"/>
      <c r="BC42" s="2"/>
      <c r="BD42" s="433"/>
      <c r="BE42" s="784"/>
      <c r="BF42" s="783"/>
      <c r="BG42" s="222">
        <f t="shared" si="3"/>
        <v>0</v>
      </c>
      <c r="BH42" s="17"/>
      <c r="BI42" s="237"/>
      <c r="BJ42" s="238"/>
      <c r="BK42" s="238"/>
      <c r="BL42" s="238"/>
      <c r="BM42" s="239"/>
      <c r="BN42" s="399"/>
      <c r="BO42" s="240"/>
      <c r="BP42" s="241"/>
      <c r="BQ42" s="239"/>
      <c r="BR42" s="239"/>
      <c r="BS42" s="239"/>
      <c r="BT42" s="244"/>
      <c r="BU42" s="243"/>
    </row>
    <row r="43" spans="2:73" s="1" customFormat="1" ht="30" customHeight="1" x14ac:dyDescent="0.25">
      <c r="B43" s="945" t="s">
        <v>203</v>
      </c>
      <c r="C43" s="417" t="s">
        <v>83</v>
      </c>
      <c r="D43" s="1434" t="s">
        <v>249</v>
      </c>
      <c r="E43" s="1435"/>
      <c r="F43" s="1435"/>
      <c r="G43" s="1436"/>
      <c r="H43" s="1402" t="s">
        <v>84</v>
      </c>
      <c r="I43" s="1400"/>
      <c r="J43" s="1403"/>
      <c r="K43" s="218">
        <v>96000</v>
      </c>
      <c r="L43" s="885">
        <v>0</v>
      </c>
      <c r="M43" s="433">
        <f>K43*L43</f>
        <v>0</v>
      </c>
      <c r="N43" s="222">
        <f>K43*L43</f>
        <v>0</v>
      </c>
      <c r="O43" s="17"/>
      <c r="P43" s="237"/>
      <c r="Q43" s="238"/>
      <c r="R43" s="238"/>
      <c r="S43" s="238"/>
      <c r="T43" s="238">
        <f>M43/128000</f>
        <v>0</v>
      </c>
      <c r="U43" s="399"/>
      <c r="V43" s="240"/>
      <c r="W43" s="241">
        <f>IF($M43&lt;&gt;0,"X",0)</f>
        <v>0</v>
      </c>
      <c r="X43" s="239">
        <f>IF($M43&lt;&gt;0,"XXX",0)</f>
        <v>0</v>
      </c>
      <c r="Y43" s="239">
        <f>IF($M43&lt;&gt;0,"XXX",0)</f>
        <v>0</v>
      </c>
      <c r="Z43" s="239">
        <f>IF($M43&lt;&gt;0,"XXX",0)</f>
        <v>0</v>
      </c>
      <c r="AA43" s="244"/>
      <c r="AB43" s="243"/>
      <c r="AG43" s="222">
        <v>96000</v>
      </c>
      <c r="AH43" s="688">
        <v>0</v>
      </c>
      <c r="AI43" s="433">
        <f>AG43*AH43</f>
        <v>0</v>
      </c>
      <c r="AJ43" s="784">
        <f>AG43*AH43</f>
        <v>0</v>
      </c>
      <c r="AK43" s="783" t="str">
        <f>IF(C43="1.1","02.3.68.1",IF(C43="1.2","02.3.68.2",IF(C43="1.5","02.3.68.5",IF(C43="3.1","02.3.61.1",))))</f>
        <v>02.3.68.5</v>
      </c>
      <c r="AL43" s="222">
        <f>AJ43-N43</f>
        <v>0</v>
      </c>
      <c r="AM43" s="17"/>
      <c r="AN43" s="237"/>
      <c r="AO43" s="238"/>
      <c r="AP43" s="238"/>
      <c r="AQ43" s="238"/>
      <c r="AR43" s="238">
        <f>AI43/128000</f>
        <v>0</v>
      </c>
      <c r="AS43" s="399"/>
      <c r="AT43" s="240"/>
      <c r="AU43" s="241">
        <f>IF(AI43&lt;&gt;0,"X",0)</f>
        <v>0</v>
      </c>
      <c r="AV43" s="239">
        <f>IF(AI43&lt;&gt;0,"XXX",0)</f>
        <v>0</v>
      </c>
      <c r="AW43" s="239">
        <f>IF(AI43&lt;&gt;0,"XXX",0)</f>
        <v>0</v>
      </c>
      <c r="AX43" s="239">
        <f>IF(AI43&lt;&gt;0,"XXX",0)</f>
        <v>0</v>
      </c>
      <c r="AY43" s="244"/>
      <c r="AZ43" s="243"/>
      <c r="BB43" s="222">
        <v>96000</v>
      </c>
      <c r="BC43" s="688">
        <v>0</v>
      </c>
      <c r="BD43" s="433">
        <f>BB43*BC43</f>
        <v>0</v>
      </c>
      <c r="BE43" s="784">
        <f>BB43*BC43</f>
        <v>0</v>
      </c>
      <c r="BF43" s="783" t="str">
        <f>IF($C43="1.1","02.3.68.1",IF($C43="1.2","02.3.68.2",IF($C43="1.5","02.3.68.5",IF($C43="3.1","02.3.61.1",))))</f>
        <v>02.3.68.5</v>
      </c>
      <c r="BG43" s="222">
        <f t="shared" si="3"/>
        <v>0</v>
      </c>
      <c r="BH43" s="17"/>
      <c r="BI43" s="237"/>
      <c r="BJ43" s="238"/>
      <c r="BK43" s="238"/>
      <c r="BL43" s="238"/>
      <c r="BM43" s="238">
        <f>BD43/128000</f>
        <v>0</v>
      </c>
      <c r="BN43" s="399"/>
      <c r="BO43" s="240"/>
      <c r="BP43" s="241">
        <f>IF(BD43&lt;&gt;0,"X",0)</f>
        <v>0</v>
      </c>
      <c r="BQ43" s="239">
        <f>IF(BD43&lt;&gt;0,"XXX",0)</f>
        <v>0</v>
      </c>
      <c r="BR43" s="239">
        <f>IF(BD43&lt;&gt;0,"XXX",0)</f>
        <v>0</v>
      </c>
      <c r="BS43" s="239">
        <f>IF(BD43&lt;&gt;0,"XXX",0)</f>
        <v>0</v>
      </c>
      <c r="BT43" s="244"/>
      <c r="BU43" s="243"/>
    </row>
    <row r="44" spans="2:73" s="1" customFormat="1" ht="30" hidden="1" customHeight="1" x14ac:dyDescent="0.25">
      <c r="B44" s="945"/>
      <c r="C44" s="935"/>
      <c r="D44" s="948"/>
      <c r="E44" s="948"/>
      <c r="F44" s="948"/>
      <c r="G44" s="949"/>
      <c r="H44" s="213"/>
      <c r="I44" s="214"/>
      <c r="J44" s="587"/>
      <c r="K44" s="218"/>
      <c r="L44" s="879"/>
      <c r="M44" s="433"/>
      <c r="N44" s="222"/>
      <c r="O44" s="17"/>
      <c r="P44" s="237"/>
      <c r="Q44" s="238"/>
      <c r="R44" s="238"/>
      <c r="S44" s="238"/>
      <c r="T44" s="239"/>
      <c r="U44" s="399"/>
      <c r="V44" s="240"/>
      <c r="W44" s="241"/>
      <c r="X44" s="239"/>
      <c r="Y44" s="239"/>
      <c r="Z44" s="239"/>
      <c r="AA44" s="244"/>
      <c r="AB44" s="243"/>
      <c r="AG44" s="222"/>
      <c r="AH44" s="2"/>
      <c r="AI44" s="433"/>
      <c r="AJ44" s="784"/>
      <c r="AK44" s="783"/>
      <c r="AL44" s="222"/>
      <c r="AM44" s="17"/>
      <c r="AN44" s="237"/>
      <c r="AO44" s="238"/>
      <c r="AP44" s="238"/>
      <c r="AQ44" s="238"/>
      <c r="AR44" s="239"/>
      <c r="AS44" s="399"/>
      <c r="AT44" s="240"/>
      <c r="AU44" s="241"/>
      <c r="AV44" s="239"/>
      <c r="AW44" s="239"/>
      <c r="AX44" s="239"/>
      <c r="AY44" s="244"/>
      <c r="AZ44" s="243"/>
      <c r="BB44" s="222"/>
      <c r="BC44" s="2"/>
      <c r="BD44" s="433"/>
      <c r="BE44" s="784"/>
      <c r="BF44" s="783"/>
      <c r="BG44" s="222">
        <f t="shared" si="3"/>
        <v>0</v>
      </c>
      <c r="BH44" s="17"/>
      <c r="BI44" s="237"/>
      <c r="BJ44" s="238"/>
      <c r="BK44" s="238"/>
      <c r="BL44" s="238"/>
      <c r="BM44" s="239"/>
      <c r="BN44" s="399"/>
      <c r="BO44" s="240"/>
      <c r="BP44" s="241"/>
      <c r="BQ44" s="239"/>
      <c r="BR44" s="239"/>
      <c r="BS44" s="239"/>
      <c r="BT44" s="244"/>
      <c r="BU44" s="243"/>
    </row>
    <row r="45" spans="2:73" s="1" customFormat="1" ht="30" customHeight="1" x14ac:dyDescent="0.25">
      <c r="B45" s="945" t="s">
        <v>203</v>
      </c>
      <c r="C45" s="417" t="s">
        <v>83</v>
      </c>
      <c r="D45" s="1434" t="s">
        <v>250</v>
      </c>
      <c r="E45" s="1435"/>
      <c r="F45" s="1435"/>
      <c r="G45" s="1436"/>
      <c r="H45" s="1402" t="s">
        <v>84</v>
      </c>
      <c r="I45" s="1400"/>
      <c r="J45" s="1403"/>
      <c r="K45" s="218">
        <v>64000</v>
      </c>
      <c r="L45" s="885">
        <v>0</v>
      </c>
      <c r="M45" s="433">
        <f>K45*L45</f>
        <v>0</v>
      </c>
      <c r="N45" s="222">
        <f>K45*L45</f>
        <v>0</v>
      </c>
      <c r="O45" s="17"/>
      <c r="P45" s="237"/>
      <c r="Q45" s="238"/>
      <c r="R45" s="238"/>
      <c r="S45" s="238"/>
      <c r="T45" s="238">
        <f>M45/128000</f>
        <v>0</v>
      </c>
      <c r="U45" s="399"/>
      <c r="V45" s="240"/>
      <c r="W45" s="241">
        <f>IF($M45&lt;&gt;0,"X",0)</f>
        <v>0</v>
      </c>
      <c r="X45" s="239">
        <f>IF($M45&lt;&gt;0,"XXX",0)</f>
        <v>0</v>
      </c>
      <c r="Y45" s="239">
        <f>IF($M45&lt;&gt;0,"XXX",0)</f>
        <v>0</v>
      </c>
      <c r="Z45" s="239">
        <f>IF($M45&lt;&gt;0,"XXX",0)</f>
        <v>0</v>
      </c>
      <c r="AA45" s="244"/>
      <c r="AB45" s="243"/>
      <c r="AG45" s="222">
        <v>64000</v>
      </c>
      <c r="AH45" s="688">
        <v>0</v>
      </c>
      <c r="AI45" s="433">
        <f>AG45*AH45</f>
        <v>0</v>
      </c>
      <c r="AJ45" s="784">
        <f>AG45*AH45</f>
        <v>0</v>
      </c>
      <c r="AK45" s="783" t="str">
        <f>IF(C45="1.1","02.3.68.1",IF(C45="1.2","02.3.68.2",IF(C45="1.5","02.3.68.5",IF(C45="3.1","02.3.61.1",))))</f>
        <v>02.3.68.5</v>
      </c>
      <c r="AL45" s="222">
        <f>AJ45-N45</f>
        <v>0</v>
      </c>
      <c r="AM45" s="17"/>
      <c r="AN45" s="237"/>
      <c r="AO45" s="238"/>
      <c r="AP45" s="238"/>
      <c r="AQ45" s="238"/>
      <c r="AR45" s="238">
        <f>AI45/128000</f>
        <v>0</v>
      </c>
      <c r="AS45" s="399"/>
      <c r="AT45" s="240"/>
      <c r="AU45" s="241">
        <f>IF(AI45&lt;&gt;0,"X",0)</f>
        <v>0</v>
      </c>
      <c r="AV45" s="239">
        <f>IF(AI45&lt;&gt;0,"XXX",0)</f>
        <v>0</v>
      </c>
      <c r="AW45" s="239">
        <f>IF(AI45&lt;&gt;0,"XXX",0)</f>
        <v>0</v>
      </c>
      <c r="AX45" s="239">
        <f>IF(AI45&lt;&gt;0,"XXX",0)</f>
        <v>0</v>
      </c>
      <c r="AY45" s="244"/>
      <c r="AZ45" s="243"/>
      <c r="BB45" s="222">
        <v>64000</v>
      </c>
      <c r="BC45" s="688">
        <v>0</v>
      </c>
      <c r="BD45" s="433">
        <f>BB45*BC45</f>
        <v>0</v>
      </c>
      <c r="BE45" s="784">
        <f>BB45*BC45</f>
        <v>0</v>
      </c>
      <c r="BF45" s="783" t="str">
        <f>IF($C45="1.1","02.3.68.1",IF($C45="1.2","02.3.68.2",IF($C45="1.5","02.3.68.5",IF($C45="3.1","02.3.61.1",))))</f>
        <v>02.3.68.5</v>
      </c>
      <c r="BG45" s="222">
        <f t="shared" si="3"/>
        <v>0</v>
      </c>
      <c r="BH45" s="17"/>
      <c r="BI45" s="237"/>
      <c r="BJ45" s="238"/>
      <c r="BK45" s="238"/>
      <c r="BL45" s="238"/>
      <c r="BM45" s="238">
        <f>BD45/128000</f>
        <v>0</v>
      </c>
      <c r="BN45" s="399"/>
      <c r="BO45" s="240"/>
      <c r="BP45" s="241">
        <f>IF(BD45&lt;&gt;0,"X",0)</f>
        <v>0</v>
      </c>
      <c r="BQ45" s="239">
        <f>IF(BD45&lt;&gt;0,"XXX",0)</f>
        <v>0</v>
      </c>
      <c r="BR45" s="239">
        <f>IF(BD45&lt;&gt;0,"XXX",0)</f>
        <v>0</v>
      </c>
      <c r="BS45" s="239">
        <f>IF(BD45&lt;&gt;0,"XXX",0)</f>
        <v>0</v>
      </c>
      <c r="BT45" s="244"/>
      <c r="BU45" s="243"/>
    </row>
    <row r="46" spans="2:73" s="1" customFormat="1" ht="30" hidden="1" customHeight="1" x14ac:dyDescent="0.25">
      <c r="B46" s="945"/>
      <c r="C46" s="935"/>
      <c r="D46" s="948"/>
      <c r="E46" s="948"/>
      <c r="F46" s="948"/>
      <c r="G46" s="949"/>
      <c r="H46" s="213"/>
      <c r="I46" s="214"/>
      <c r="J46" s="587"/>
      <c r="K46" s="218"/>
      <c r="L46" s="879"/>
      <c r="M46" s="433"/>
      <c r="N46" s="222"/>
      <c r="O46" s="17"/>
      <c r="P46" s="237"/>
      <c r="Q46" s="238"/>
      <c r="R46" s="238"/>
      <c r="S46" s="238"/>
      <c r="T46" s="239"/>
      <c r="U46" s="399"/>
      <c r="V46" s="240"/>
      <c r="W46" s="241"/>
      <c r="X46" s="239"/>
      <c r="Y46" s="239"/>
      <c r="Z46" s="239"/>
      <c r="AA46" s="244"/>
      <c r="AB46" s="243"/>
      <c r="AG46" s="222"/>
      <c r="AH46" s="2"/>
      <c r="AI46" s="433"/>
      <c r="AJ46" s="784"/>
      <c r="AK46" s="783"/>
      <c r="AL46" s="222"/>
      <c r="AM46" s="17"/>
      <c r="AN46" s="237"/>
      <c r="AO46" s="238"/>
      <c r="AP46" s="238"/>
      <c r="AQ46" s="238"/>
      <c r="AR46" s="239"/>
      <c r="AS46" s="399"/>
      <c r="AT46" s="240"/>
      <c r="AU46" s="241"/>
      <c r="AV46" s="239"/>
      <c r="AW46" s="239"/>
      <c r="AX46" s="239"/>
      <c r="AY46" s="244"/>
      <c r="AZ46" s="243"/>
      <c r="BB46" s="222"/>
      <c r="BC46" s="2"/>
      <c r="BD46" s="433"/>
      <c r="BE46" s="784"/>
      <c r="BF46" s="783"/>
      <c r="BG46" s="222">
        <f t="shared" si="3"/>
        <v>0</v>
      </c>
      <c r="BH46" s="17"/>
      <c r="BI46" s="237"/>
      <c r="BJ46" s="238"/>
      <c r="BK46" s="238"/>
      <c r="BL46" s="238"/>
      <c r="BM46" s="239"/>
      <c r="BN46" s="399"/>
      <c r="BO46" s="240"/>
      <c r="BP46" s="241"/>
      <c r="BQ46" s="239"/>
      <c r="BR46" s="239"/>
      <c r="BS46" s="239"/>
      <c r="BT46" s="244"/>
      <c r="BU46" s="243"/>
    </row>
    <row r="47" spans="2:73" s="1" customFormat="1" ht="30" customHeight="1" x14ac:dyDescent="0.25">
      <c r="B47" s="945" t="s">
        <v>203</v>
      </c>
      <c r="C47" s="417" t="s">
        <v>83</v>
      </c>
      <c r="D47" s="1434" t="s">
        <v>251</v>
      </c>
      <c r="E47" s="1435"/>
      <c r="F47" s="1435"/>
      <c r="G47" s="1436"/>
      <c r="H47" s="1402" t="s">
        <v>84</v>
      </c>
      <c r="I47" s="1400"/>
      <c r="J47" s="1403"/>
      <c r="K47" s="218">
        <v>32000</v>
      </c>
      <c r="L47" s="885">
        <v>0</v>
      </c>
      <c r="M47" s="433">
        <f>K47*L47</f>
        <v>0</v>
      </c>
      <c r="N47" s="222">
        <f>K47*L47</f>
        <v>0</v>
      </c>
      <c r="O47" s="17"/>
      <c r="P47" s="237"/>
      <c r="Q47" s="238"/>
      <c r="R47" s="238"/>
      <c r="S47" s="238"/>
      <c r="T47" s="238">
        <f>M47/128000</f>
        <v>0</v>
      </c>
      <c r="U47" s="399"/>
      <c r="V47" s="240"/>
      <c r="W47" s="241">
        <f>IF($M47&lt;&gt;0,"X",0)</f>
        <v>0</v>
      </c>
      <c r="X47" s="239">
        <f>IF($M47&lt;&gt;0,"XXX",0)</f>
        <v>0</v>
      </c>
      <c r="Y47" s="239">
        <f>IF($M47&lt;&gt;0,"XXX",0)</f>
        <v>0</v>
      </c>
      <c r="Z47" s="239">
        <f>IF($M47&lt;&gt;0,"XXX",0)</f>
        <v>0</v>
      </c>
      <c r="AA47" s="244"/>
      <c r="AB47" s="243"/>
      <c r="AG47" s="222">
        <v>32000</v>
      </c>
      <c r="AH47" s="688">
        <v>0</v>
      </c>
      <c r="AI47" s="433">
        <f>AG47*AH47</f>
        <v>0</v>
      </c>
      <c r="AJ47" s="784">
        <f>AG47*AH47</f>
        <v>0</v>
      </c>
      <c r="AK47" s="783" t="str">
        <f>IF(C47="1.1","02.3.68.1",IF(C47="1.2","02.3.68.2",IF(C47="1.5","02.3.68.5",IF(C47="3.1","02.3.61.1",))))</f>
        <v>02.3.68.5</v>
      </c>
      <c r="AL47" s="222">
        <f>AJ47-N47</f>
        <v>0</v>
      </c>
      <c r="AM47" s="17"/>
      <c r="AN47" s="237"/>
      <c r="AO47" s="238"/>
      <c r="AP47" s="238"/>
      <c r="AQ47" s="238"/>
      <c r="AR47" s="238">
        <f>AI47/128000</f>
        <v>0</v>
      </c>
      <c r="AS47" s="399"/>
      <c r="AT47" s="240"/>
      <c r="AU47" s="241">
        <f>IF(AI47&lt;&gt;0,"X",0)</f>
        <v>0</v>
      </c>
      <c r="AV47" s="239">
        <f>IF(AI47&lt;&gt;0,"XXX",0)</f>
        <v>0</v>
      </c>
      <c r="AW47" s="239">
        <f>IF(AI47&lt;&gt;0,"XXX",0)</f>
        <v>0</v>
      </c>
      <c r="AX47" s="239">
        <f>IF(AI47&lt;&gt;0,"XXX",0)</f>
        <v>0</v>
      </c>
      <c r="AY47" s="244"/>
      <c r="AZ47" s="243"/>
      <c r="BB47" s="222">
        <v>32000</v>
      </c>
      <c r="BC47" s="688">
        <v>0</v>
      </c>
      <c r="BD47" s="433">
        <f>BB47*BC47</f>
        <v>0</v>
      </c>
      <c r="BE47" s="784">
        <f>BB47*BC47</f>
        <v>0</v>
      </c>
      <c r="BF47" s="783" t="str">
        <f>IF($C47="1.1","02.3.68.1",IF($C47="1.2","02.3.68.2",IF($C47="1.5","02.3.68.5",IF($C47="3.1","02.3.61.1",))))</f>
        <v>02.3.68.5</v>
      </c>
      <c r="BG47" s="222">
        <f t="shared" si="3"/>
        <v>0</v>
      </c>
      <c r="BH47" s="17"/>
      <c r="BI47" s="237"/>
      <c r="BJ47" s="238"/>
      <c r="BK47" s="238"/>
      <c r="BL47" s="238"/>
      <c r="BM47" s="238">
        <f>BD47/128000</f>
        <v>0</v>
      </c>
      <c r="BN47" s="399"/>
      <c r="BO47" s="240"/>
      <c r="BP47" s="241">
        <f>IF(BD47&lt;&gt;0,"X",0)</f>
        <v>0</v>
      </c>
      <c r="BQ47" s="239">
        <f>IF(BD47&lt;&gt;0,"XXX",0)</f>
        <v>0</v>
      </c>
      <c r="BR47" s="239">
        <f>IF(BD47&lt;&gt;0,"XXX",0)</f>
        <v>0</v>
      </c>
      <c r="BS47" s="239">
        <f>IF(BD47&lt;&gt;0,"XXX",0)</f>
        <v>0</v>
      </c>
      <c r="BT47" s="244"/>
      <c r="BU47" s="243"/>
    </row>
    <row r="48" spans="2:73" s="1" customFormat="1" ht="30" hidden="1" customHeight="1" x14ac:dyDescent="0.25">
      <c r="B48" s="217"/>
      <c r="C48" s="875"/>
      <c r="D48" s="875"/>
      <c r="E48" s="875"/>
      <c r="F48" s="875"/>
      <c r="G48" s="214"/>
      <c r="H48" s="213"/>
      <c r="I48" s="214"/>
      <c r="J48" s="587"/>
      <c r="K48" s="218"/>
      <c r="L48" s="879"/>
      <c r="M48" s="433"/>
      <c r="N48" s="222"/>
      <c r="O48" s="17"/>
      <c r="P48" s="237"/>
      <c r="Q48" s="238"/>
      <c r="R48" s="238"/>
      <c r="S48" s="238"/>
      <c r="T48" s="239"/>
      <c r="U48" s="399"/>
      <c r="V48" s="240"/>
      <c r="W48" s="241"/>
      <c r="X48" s="239"/>
      <c r="Y48" s="239"/>
      <c r="Z48" s="239"/>
      <c r="AA48" s="244"/>
      <c r="AB48" s="243"/>
      <c r="AG48" s="222"/>
      <c r="AH48" s="2"/>
      <c r="AI48" s="433"/>
      <c r="AJ48" s="784"/>
      <c r="AK48" s="783"/>
      <c r="AL48" s="222"/>
      <c r="AM48" s="17"/>
      <c r="AN48" s="237"/>
      <c r="AO48" s="238"/>
      <c r="AP48" s="238"/>
      <c r="AQ48" s="238"/>
      <c r="AR48" s="239"/>
      <c r="AS48" s="399"/>
      <c r="AT48" s="240"/>
      <c r="AU48" s="241"/>
      <c r="AV48" s="239"/>
      <c r="AW48" s="239"/>
      <c r="AX48" s="239"/>
      <c r="AY48" s="244"/>
      <c r="AZ48" s="243"/>
      <c r="BB48" s="222"/>
      <c r="BC48" s="2"/>
      <c r="BD48" s="433"/>
      <c r="BE48" s="784"/>
      <c r="BF48" s="783"/>
      <c r="BG48" s="222">
        <f t="shared" si="3"/>
        <v>0</v>
      </c>
      <c r="BH48" s="17"/>
      <c r="BI48" s="237"/>
      <c r="BJ48" s="238"/>
      <c r="BK48" s="238"/>
      <c r="BL48" s="238"/>
      <c r="BM48" s="239"/>
      <c r="BN48" s="399"/>
      <c r="BO48" s="240"/>
      <c r="BP48" s="241"/>
      <c r="BQ48" s="239"/>
      <c r="BR48" s="239"/>
      <c r="BS48" s="239"/>
      <c r="BT48" s="244"/>
      <c r="BU48" s="243"/>
    </row>
    <row r="49" spans="2:73" s="1" customFormat="1" ht="30" customHeight="1" x14ac:dyDescent="0.25">
      <c r="B49" s="217" t="s">
        <v>204</v>
      </c>
      <c r="C49" s="418" t="s">
        <v>104</v>
      </c>
      <c r="D49" s="1400" t="s">
        <v>205</v>
      </c>
      <c r="E49" s="1400"/>
      <c r="F49" s="1400"/>
      <c r="G49" s="1401"/>
      <c r="H49" s="1402" t="s">
        <v>142</v>
      </c>
      <c r="I49" s="1400"/>
      <c r="J49" s="1403"/>
      <c r="K49" s="218">
        <v>17833</v>
      </c>
      <c r="L49" s="885">
        <v>0</v>
      </c>
      <c r="M49" s="433">
        <f>L49</f>
        <v>0</v>
      </c>
      <c r="N49" s="222">
        <f>K49*M49</f>
        <v>0</v>
      </c>
      <c r="O49" s="17"/>
      <c r="P49" s="237"/>
      <c r="Q49" s="238"/>
      <c r="R49" s="238"/>
      <c r="S49" s="238"/>
      <c r="T49" s="239"/>
      <c r="U49" s="399">
        <f>M49</f>
        <v>0</v>
      </c>
      <c r="V49" s="240"/>
      <c r="W49" s="241">
        <f>IF($M49&lt;&gt;0,"X",0)</f>
        <v>0</v>
      </c>
      <c r="X49" s="239">
        <f>IF($M49&lt;&gt;0,"XXX",0)</f>
        <v>0</v>
      </c>
      <c r="Y49" s="239">
        <f>IF($M49&lt;&gt;0,"XXX",0)</f>
        <v>0</v>
      </c>
      <c r="Z49" s="239">
        <f>IF($M49&lt;&gt;0,"XXX",0)</f>
        <v>0</v>
      </c>
      <c r="AA49" s="244"/>
      <c r="AB49" s="243"/>
      <c r="AG49" s="222">
        <v>17833</v>
      </c>
      <c r="AH49" s="688">
        <v>0</v>
      </c>
      <c r="AI49" s="433">
        <f>AH49</f>
        <v>0</v>
      </c>
      <c r="AJ49" s="784">
        <f>AG49*AI49</f>
        <v>0</v>
      </c>
      <c r="AK49" s="783" t="str">
        <f>IF(C49="1.1","02.3.68.1",IF(C49="1.2","02.3.68.2",IF(C49="1.5","02.3.68.5",IF(C49="3.1","02.3.61.1",))))</f>
        <v>02.3.68.2</v>
      </c>
      <c r="AL49" s="222">
        <f>AJ49-N49</f>
        <v>0</v>
      </c>
      <c r="AM49" s="17"/>
      <c r="AN49" s="237"/>
      <c r="AO49" s="238"/>
      <c r="AP49" s="238"/>
      <c r="AQ49" s="238"/>
      <c r="AR49" s="239"/>
      <c r="AS49" s="399">
        <f>AI49</f>
        <v>0</v>
      </c>
      <c r="AT49" s="240"/>
      <c r="AU49" s="241">
        <f>IF(AI49&lt;&gt;0,"X",0)</f>
        <v>0</v>
      </c>
      <c r="AV49" s="239">
        <f>IF(AI49&lt;&gt;0,"XXX",0)</f>
        <v>0</v>
      </c>
      <c r="AW49" s="239">
        <f>IF(AI49&lt;&gt;0,"XXX",0)</f>
        <v>0</v>
      </c>
      <c r="AX49" s="239">
        <f>IF(AI49&lt;&gt;0,"XXX",0)</f>
        <v>0</v>
      </c>
      <c r="AY49" s="244"/>
      <c r="AZ49" s="243"/>
      <c r="BB49" s="222">
        <v>17833</v>
      </c>
      <c r="BC49" s="688">
        <v>0</v>
      </c>
      <c r="BD49" s="433">
        <f>BC49</f>
        <v>0</v>
      </c>
      <c r="BE49" s="784">
        <f>BB49*BD49</f>
        <v>0</v>
      </c>
      <c r="BF49" s="783" t="str">
        <f>IF($C49="1.1","02.3.68.1",IF($C49="1.2","02.3.68.2",IF($C49="1.5","02.3.68.5",IF($C49="3.1","02.3.61.1",))))</f>
        <v>02.3.68.2</v>
      </c>
      <c r="BG49" s="222">
        <f t="shared" si="3"/>
        <v>0</v>
      </c>
      <c r="BH49" s="17"/>
      <c r="BI49" s="237"/>
      <c r="BJ49" s="238"/>
      <c r="BK49" s="238"/>
      <c r="BL49" s="238"/>
      <c r="BM49" s="239"/>
      <c r="BN49" s="399">
        <f>BD49</f>
        <v>0</v>
      </c>
      <c r="BO49" s="240"/>
      <c r="BP49" s="241">
        <f>IF(BD49&lt;&gt;0,"X",0)</f>
        <v>0</v>
      </c>
      <c r="BQ49" s="239">
        <f>IF(BD49&lt;&gt;0,"XXX",0)</f>
        <v>0</v>
      </c>
      <c r="BR49" s="239">
        <f>IF(BD49&lt;&gt;0,"XXX",0)</f>
        <v>0</v>
      </c>
      <c r="BS49" s="239">
        <f>IF(BD49&lt;&gt;0,"XXX",0)</f>
        <v>0</v>
      </c>
      <c r="BT49" s="244"/>
      <c r="BU49" s="243"/>
    </row>
    <row r="50" spans="2:73" s="1" customFormat="1" ht="30" hidden="1" customHeight="1" x14ac:dyDescent="0.25">
      <c r="B50" s="217"/>
      <c r="C50" s="875"/>
      <c r="D50" s="875"/>
      <c r="E50" s="875"/>
      <c r="F50" s="875"/>
      <c r="G50" s="219"/>
      <c r="H50" s="213"/>
      <c r="I50" s="214"/>
      <c r="J50" s="557"/>
      <c r="K50" s="218"/>
      <c r="L50" s="879"/>
      <c r="M50" s="433"/>
      <c r="N50" s="222"/>
      <c r="O50" s="17"/>
      <c r="P50" s="237"/>
      <c r="Q50" s="238"/>
      <c r="R50" s="238"/>
      <c r="S50" s="238"/>
      <c r="T50" s="239"/>
      <c r="U50" s="399"/>
      <c r="V50" s="240"/>
      <c r="W50" s="241"/>
      <c r="X50" s="239"/>
      <c r="Y50" s="239"/>
      <c r="Z50" s="239"/>
      <c r="AA50" s="244"/>
      <c r="AB50" s="243"/>
      <c r="AG50" s="222"/>
      <c r="AH50" s="2"/>
      <c r="AI50" s="433"/>
      <c r="AJ50" s="784"/>
      <c r="AK50" s="783"/>
      <c r="AL50" s="222"/>
      <c r="AM50" s="17"/>
      <c r="AN50" s="237"/>
      <c r="AO50" s="238"/>
      <c r="AP50" s="238"/>
      <c r="AQ50" s="238"/>
      <c r="AR50" s="239"/>
      <c r="AS50" s="399"/>
      <c r="AT50" s="240"/>
      <c r="AU50" s="241"/>
      <c r="AV50" s="239"/>
      <c r="AW50" s="239"/>
      <c r="AX50" s="239"/>
      <c r="AY50" s="244"/>
      <c r="AZ50" s="243"/>
      <c r="BB50" s="222"/>
      <c r="BC50" s="2"/>
      <c r="BD50" s="433"/>
      <c r="BE50" s="784"/>
      <c r="BF50" s="783"/>
      <c r="BG50" s="222">
        <f t="shared" si="3"/>
        <v>0</v>
      </c>
      <c r="BH50" s="17"/>
      <c r="BI50" s="237"/>
      <c r="BJ50" s="238"/>
      <c r="BK50" s="238"/>
      <c r="BL50" s="238"/>
      <c r="BM50" s="239"/>
      <c r="BN50" s="399"/>
      <c r="BO50" s="240"/>
      <c r="BP50" s="241"/>
      <c r="BQ50" s="239"/>
      <c r="BR50" s="239"/>
      <c r="BS50" s="239"/>
      <c r="BT50" s="244"/>
      <c r="BU50" s="243"/>
    </row>
    <row r="51" spans="2:73" s="1" customFormat="1" ht="30" customHeight="1" x14ac:dyDescent="0.25">
      <c r="B51" s="217" t="s">
        <v>206</v>
      </c>
      <c r="C51" s="418" t="s">
        <v>104</v>
      </c>
      <c r="D51" s="1432" t="s">
        <v>207</v>
      </c>
      <c r="E51" s="1432"/>
      <c r="F51" s="1432"/>
      <c r="G51" s="1433"/>
      <c r="H51" s="1402" t="s">
        <v>87</v>
      </c>
      <c r="I51" s="1400"/>
      <c r="J51" s="1403"/>
      <c r="K51" s="218">
        <v>4412</v>
      </c>
      <c r="L51" s="885">
        <v>0</v>
      </c>
      <c r="M51" s="601">
        <f>L51</f>
        <v>0</v>
      </c>
      <c r="N51" s="222">
        <f>K51*M51</f>
        <v>0</v>
      </c>
      <c r="O51" s="17"/>
      <c r="P51" s="237"/>
      <c r="Q51" s="238"/>
      <c r="R51" s="238"/>
      <c r="S51" s="238"/>
      <c r="T51" s="239"/>
      <c r="U51" s="399">
        <f>M51</f>
        <v>0</v>
      </c>
      <c r="V51" s="240"/>
      <c r="W51" s="241">
        <f>IF($M51&lt;&gt;0,"X",0)</f>
        <v>0</v>
      </c>
      <c r="X51" s="239">
        <f>IF($M51&lt;&gt;0,"XXX",0)</f>
        <v>0</v>
      </c>
      <c r="Y51" s="239">
        <f>IF($M51&lt;&gt;0,"XXX",0)</f>
        <v>0</v>
      </c>
      <c r="Z51" s="239">
        <f>IF($M51&lt;&gt;0,"XXX",0)</f>
        <v>0</v>
      </c>
      <c r="AA51" s="244"/>
      <c r="AB51" s="243"/>
      <c r="AG51" s="222">
        <v>4412</v>
      </c>
      <c r="AH51" s="688">
        <v>0</v>
      </c>
      <c r="AI51" s="601">
        <f>AH51</f>
        <v>0</v>
      </c>
      <c r="AJ51" s="784">
        <f>AG51*AI51</f>
        <v>0</v>
      </c>
      <c r="AK51" s="783" t="str">
        <f>IF(C51="1.1","02.3.68.1",IF(C51="1.2","02.3.68.2",IF(C51="1.5","02.3.68.5",IF(C51="3.1","02.3.61.1",))))</f>
        <v>02.3.68.2</v>
      </c>
      <c r="AL51" s="222">
        <f>AJ51-N51</f>
        <v>0</v>
      </c>
      <c r="AM51" s="17"/>
      <c r="AN51" s="237"/>
      <c r="AO51" s="238"/>
      <c r="AP51" s="238"/>
      <c r="AQ51" s="238"/>
      <c r="AR51" s="239"/>
      <c r="AS51" s="399">
        <f>AI51</f>
        <v>0</v>
      </c>
      <c r="AT51" s="240"/>
      <c r="AU51" s="241">
        <f>IF(AI51&lt;&gt;0,"X",0)</f>
        <v>0</v>
      </c>
      <c r="AV51" s="239">
        <f>IF(AI51&lt;&gt;0,"XXX",0)</f>
        <v>0</v>
      </c>
      <c r="AW51" s="239">
        <f>IF(AI51&lt;&gt;0,"XXX",0)</f>
        <v>0</v>
      </c>
      <c r="AX51" s="239">
        <f>IF(AI51&lt;&gt;0,"XXX",0)</f>
        <v>0</v>
      </c>
      <c r="AY51" s="244"/>
      <c r="AZ51" s="243"/>
      <c r="BB51" s="222">
        <v>4412</v>
      </c>
      <c r="BC51" s="688">
        <v>0</v>
      </c>
      <c r="BD51" s="601">
        <f>BC51</f>
        <v>0</v>
      </c>
      <c r="BE51" s="784">
        <f>BB51*BD51</f>
        <v>0</v>
      </c>
      <c r="BF51" s="783" t="str">
        <f>IF($C51="1.1","02.3.68.1",IF($C51="1.2","02.3.68.2",IF($C51="1.5","02.3.68.5",IF($C51="3.1","02.3.61.1",))))</f>
        <v>02.3.68.2</v>
      </c>
      <c r="BG51" s="222">
        <f t="shared" si="3"/>
        <v>0</v>
      </c>
      <c r="BH51" s="17"/>
      <c r="BI51" s="237"/>
      <c r="BJ51" s="238"/>
      <c r="BK51" s="238"/>
      <c r="BL51" s="238"/>
      <c r="BM51" s="239"/>
      <c r="BN51" s="399">
        <f>BD51</f>
        <v>0</v>
      </c>
      <c r="BO51" s="240"/>
      <c r="BP51" s="241">
        <f>IF(BD51&lt;&gt;0,"X",0)</f>
        <v>0</v>
      </c>
      <c r="BQ51" s="239">
        <f>IF(BD51&lt;&gt;0,"XXX",0)</f>
        <v>0</v>
      </c>
      <c r="BR51" s="239">
        <f>IF(BD51&lt;&gt;0,"XXX",0)</f>
        <v>0</v>
      </c>
      <c r="BS51" s="239">
        <f>IF(BD51&lt;&gt;0,"XXX",0)</f>
        <v>0</v>
      </c>
      <c r="BT51" s="244"/>
      <c r="BU51" s="243"/>
    </row>
    <row r="52" spans="2:73" s="1" customFormat="1" ht="30" hidden="1" customHeight="1" x14ac:dyDescent="0.25">
      <c r="B52" s="217"/>
      <c r="C52" s="875"/>
      <c r="D52" s="875"/>
      <c r="E52" s="875"/>
      <c r="F52" s="875"/>
      <c r="G52" s="219"/>
      <c r="H52" s="213"/>
      <c r="I52" s="214"/>
      <c r="J52" s="557"/>
      <c r="K52" s="218"/>
      <c r="L52" s="879"/>
      <c r="M52" s="433"/>
      <c r="N52" s="222"/>
      <c r="O52" s="17"/>
      <c r="P52" s="237"/>
      <c r="Q52" s="238"/>
      <c r="R52" s="238"/>
      <c r="S52" s="238"/>
      <c r="T52" s="239"/>
      <c r="U52" s="399"/>
      <c r="V52" s="240"/>
      <c r="W52" s="241"/>
      <c r="X52" s="239"/>
      <c r="Y52" s="239"/>
      <c r="Z52" s="239"/>
      <c r="AA52" s="244"/>
      <c r="AB52" s="243"/>
      <c r="AG52" s="222"/>
      <c r="AH52" s="2"/>
      <c r="AI52" s="433"/>
      <c r="AJ52" s="784"/>
      <c r="AK52" s="783"/>
      <c r="AL52" s="222"/>
      <c r="AM52" s="17"/>
      <c r="AN52" s="237"/>
      <c r="AO52" s="238"/>
      <c r="AP52" s="238"/>
      <c r="AQ52" s="238"/>
      <c r="AR52" s="239"/>
      <c r="AS52" s="399"/>
      <c r="AT52" s="240"/>
      <c r="AU52" s="241"/>
      <c r="AV52" s="239"/>
      <c r="AW52" s="239"/>
      <c r="AX52" s="239"/>
      <c r="AY52" s="244"/>
      <c r="AZ52" s="243"/>
      <c r="BB52" s="222"/>
      <c r="BC52" s="2"/>
      <c r="BD52" s="433"/>
      <c r="BE52" s="784"/>
      <c r="BF52" s="783"/>
      <c r="BG52" s="222">
        <f t="shared" si="3"/>
        <v>0</v>
      </c>
      <c r="BH52" s="17"/>
      <c r="BI52" s="237"/>
      <c r="BJ52" s="238"/>
      <c r="BK52" s="238"/>
      <c r="BL52" s="238"/>
      <c r="BM52" s="239"/>
      <c r="BN52" s="399"/>
      <c r="BO52" s="240"/>
      <c r="BP52" s="241"/>
      <c r="BQ52" s="239"/>
      <c r="BR52" s="239"/>
      <c r="BS52" s="239"/>
      <c r="BT52" s="244"/>
      <c r="BU52" s="243"/>
    </row>
    <row r="53" spans="2:73" s="1" customFormat="1" ht="30" customHeight="1" x14ac:dyDescent="0.25">
      <c r="B53" s="217" t="s">
        <v>208</v>
      </c>
      <c r="C53" s="418" t="s">
        <v>104</v>
      </c>
      <c r="D53" s="1432" t="s">
        <v>209</v>
      </c>
      <c r="E53" s="1432"/>
      <c r="F53" s="1432"/>
      <c r="G53" s="1433"/>
      <c r="H53" s="1402" t="s">
        <v>90</v>
      </c>
      <c r="I53" s="1400"/>
      <c r="J53" s="1403"/>
      <c r="K53" s="218">
        <v>6477</v>
      </c>
      <c r="L53" s="885">
        <v>0</v>
      </c>
      <c r="M53" s="433">
        <f>L53</f>
        <v>0</v>
      </c>
      <c r="N53" s="222">
        <f>K53*M53</f>
        <v>0</v>
      </c>
      <c r="O53" s="17"/>
      <c r="P53" s="237"/>
      <c r="Q53" s="238"/>
      <c r="R53" s="238"/>
      <c r="S53" s="238"/>
      <c r="T53" s="239"/>
      <c r="U53" s="399">
        <f>M53</f>
        <v>0</v>
      </c>
      <c r="V53" s="240"/>
      <c r="W53" s="241">
        <f>IF($M53&lt;&gt;0,"X",0)</f>
        <v>0</v>
      </c>
      <c r="X53" s="239">
        <f>IF($M53&lt;&gt;0,"XXX",0)</f>
        <v>0</v>
      </c>
      <c r="Y53" s="239">
        <f>IF($M53&lt;&gt;0,"XXX",0)</f>
        <v>0</v>
      </c>
      <c r="Z53" s="239">
        <f>IF($M53&lt;&gt;0,"XXX",0)</f>
        <v>0</v>
      </c>
      <c r="AA53" s="244"/>
      <c r="AB53" s="243"/>
      <c r="AG53" s="222">
        <v>6477</v>
      </c>
      <c r="AH53" s="688">
        <v>0</v>
      </c>
      <c r="AI53" s="433">
        <f>AH53</f>
        <v>0</v>
      </c>
      <c r="AJ53" s="784">
        <f>AG53*AI53</f>
        <v>0</v>
      </c>
      <c r="AK53" s="783" t="str">
        <f>IF(C53="1.1","02.3.68.1",IF(C53="1.2","02.3.68.2",IF(C53="1.5","02.3.68.5",IF(C53="3.1","02.3.61.1",))))</f>
        <v>02.3.68.2</v>
      </c>
      <c r="AL53" s="222">
        <f>AJ53-N53</f>
        <v>0</v>
      </c>
      <c r="AM53" s="17"/>
      <c r="AN53" s="237"/>
      <c r="AO53" s="238"/>
      <c r="AP53" s="238"/>
      <c r="AQ53" s="238"/>
      <c r="AR53" s="239"/>
      <c r="AS53" s="399">
        <f>AI53</f>
        <v>0</v>
      </c>
      <c r="AT53" s="240"/>
      <c r="AU53" s="241">
        <f>IF(AI53&lt;&gt;0,"X",0)</f>
        <v>0</v>
      </c>
      <c r="AV53" s="239">
        <f>IF(AI53&lt;&gt;0,"XXX",0)</f>
        <v>0</v>
      </c>
      <c r="AW53" s="239">
        <f>IF(AI53&lt;&gt;0,"XXX",0)</f>
        <v>0</v>
      </c>
      <c r="AX53" s="239">
        <f>IF(AI53&lt;&gt;0,"XXX",0)</f>
        <v>0</v>
      </c>
      <c r="AY53" s="244"/>
      <c r="AZ53" s="243"/>
      <c r="BB53" s="222">
        <v>6477</v>
      </c>
      <c r="BC53" s="688">
        <v>0</v>
      </c>
      <c r="BD53" s="433">
        <f>BC53</f>
        <v>0</v>
      </c>
      <c r="BE53" s="784">
        <f>BB53*BD53</f>
        <v>0</v>
      </c>
      <c r="BF53" s="783" t="str">
        <f>IF($C53="1.1","02.3.68.1",IF($C53="1.2","02.3.68.2",IF($C53="1.5","02.3.68.5",IF($C53="3.1","02.3.61.1",))))</f>
        <v>02.3.68.2</v>
      </c>
      <c r="BG53" s="222">
        <f t="shared" si="3"/>
        <v>0</v>
      </c>
      <c r="BH53" s="17"/>
      <c r="BI53" s="237"/>
      <c r="BJ53" s="238"/>
      <c r="BK53" s="238"/>
      <c r="BL53" s="238"/>
      <c r="BM53" s="239"/>
      <c r="BN53" s="399">
        <f>BD53</f>
        <v>0</v>
      </c>
      <c r="BO53" s="240"/>
      <c r="BP53" s="241">
        <f>IF(BD53&lt;&gt;0,"X",0)</f>
        <v>0</v>
      </c>
      <c r="BQ53" s="239">
        <f>IF(BD53&lt;&gt;0,"XXX",0)</f>
        <v>0</v>
      </c>
      <c r="BR53" s="239">
        <f>IF(BD53&lt;&gt;0,"XXX",0)</f>
        <v>0</v>
      </c>
      <c r="BS53" s="239">
        <f>IF(BD53&lt;&gt;0,"XXX",0)</f>
        <v>0</v>
      </c>
      <c r="BT53" s="244"/>
      <c r="BU53" s="243"/>
    </row>
    <row r="54" spans="2:73" s="1" customFormat="1" ht="30" hidden="1" customHeight="1" x14ac:dyDescent="0.25">
      <c r="B54" s="217"/>
      <c r="C54" s="875"/>
      <c r="D54" s="875"/>
      <c r="E54" s="875"/>
      <c r="F54" s="875"/>
      <c r="G54" s="219"/>
      <c r="H54" s="213"/>
      <c r="I54" s="214"/>
      <c r="J54" s="557"/>
      <c r="K54" s="218"/>
      <c r="L54" s="879"/>
      <c r="M54" s="433"/>
      <c r="N54" s="222"/>
      <c r="O54" s="17"/>
      <c r="P54" s="237"/>
      <c r="Q54" s="244"/>
      <c r="R54" s="244"/>
      <c r="S54" s="244"/>
      <c r="T54" s="239"/>
      <c r="U54" s="399"/>
      <c r="V54" s="240"/>
      <c r="W54" s="241"/>
      <c r="X54" s="239"/>
      <c r="Y54" s="239"/>
      <c r="Z54" s="239"/>
      <c r="AA54" s="244"/>
      <c r="AB54" s="243"/>
      <c r="AG54" s="222"/>
      <c r="AH54" s="2"/>
      <c r="AI54" s="433"/>
      <c r="AJ54" s="784"/>
      <c r="AK54" s="783"/>
      <c r="AL54" s="222"/>
      <c r="AM54" s="17"/>
      <c r="AN54" s="237"/>
      <c r="AO54" s="244"/>
      <c r="AP54" s="244"/>
      <c r="AQ54" s="244"/>
      <c r="AR54" s="239"/>
      <c r="AS54" s="399"/>
      <c r="AT54" s="240"/>
      <c r="AU54" s="241"/>
      <c r="AV54" s="239"/>
      <c r="AW54" s="239"/>
      <c r="AX54" s="239"/>
      <c r="AY54" s="244"/>
      <c r="AZ54" s="243"/>
      <c r="BB54" s="222"/>
      <c r="BC54" s="2"/>
      <c r="BD54" s="433"/>
      <c r="BE54" s="784"/>
      <c r="BF54" s="783"/>
      <c r="BG54" s="222">
        <f t="shared" si="3"/>
        <v>0</v>
      </c>
      <c r="BH54" s="17"/>
      <c r="BI54" s="237"/>
      <c r="BJ54" s="244"/>
      <c r="BK54" s="244"/>
      <c r="BL54" s="244"/>
      <c r="BM54" s="239"/>
      <c r="BN54" s="399"/>
      <c r="BO54" s="240"/>
      <c r="BP54" s="241"/>
      <c r="BQ54" s="239"/>
      <c r="BR54" s="239"/>
      <c r="BS54" s="239"/>
      <c r="BT54" s="244"/>
      <c r="BU54" s="243"/>
    </row>
    <row r="55" spans="2:73" s="1" customFormat="1" ht="30" customHeight="1" x14ac:dyDescent="0.25">
      <c r="B55" s="217" t="s">
        <v>210</v>
      </c>
      <c r="C55" s="418" t="s">
        <v>104</v>
      </c>
      <c r="D55" s="1432" t="s">
        <v>211</v>
      </c>
      <c r="E55" s="1432"/>
      <c r="F55" s="1432"/>
      <c r="G55" s="1433"/>
      <c r="H55" s="1402" t="s">
        <v>150</v>
      </c>
      <c r="I55" s="1400"/>
      <c r="J55" s="1403"/>
      <c r="K55" s="218">
        <v>23232</v>
      </c>
      <c r="L55" s="885">
        <v>0</v>
      </c>
      <c r="M55" s="433">
        <f>L55</f>
        <v>0</v>
      </c>
      <c r="N55" s="222">
        <f>K55*M55</f>
        <v>0</v>
      </c>
      <c r="O55" s="17"/>
      <c r="P55" s="237"/>
      <c r="Q55" s="238"/>
      <c r="R55" s="238"/>
      <c r="S55" s="399">
        <f>M55</f>
        <v>0</v>
      </c>
      <c r="T55" s="239"/>
      <c r="U55" s="399"/>
      <c r="V55" s="240"/>
      <c r="W55" s="241">
        <f>IF($M55&lt;&gt;0,"X",0)</f>
        <v>0</v>
      </c>
      <c r="X55" s="239">
        <f>IF($M55&lt;&gt;0,"XXX",0)</f>
        <v>0</v>
      </c>
      <c r="Y55" s="239">
        <f>IF($M55&lt;&gt;0,"XXX",0)</f>
        <v>0</v>
      </c>
      <c r="Z55" s="239">
        <f>IF($M55&lt;&gt;0,"XXX",0)</f>
        <v>0</v>
      </c>
      <c r="AA55" s="244"/>
      <c r="AB55" s="243"/>
      <c r="AG55" s="222">
        <v>23232</v>
      </c>
      <c r="AH55" s="688">
        <v>0</v>
      </c>
      <c r="AI55" s="433">
        <f>AH55</f>
        <v>0</v>
      </c>
      <c r="AJ55" s="784">
        <f>AG55*AI55</f>
        <v>0</v>
      </c>
      <c r="AK55" s="783" t="str">
        <f>IF(C55="1.1","02.3.68.1",IF(C55="1.2","02.3.68.2",IF(C55="1.5","02.3.68.5",IF(C55="3.1","02.3.61.1",))))</f>
        <v>02.3.68.2</v>
      </c>
      <c r="AL55" s="222">
        <f>AJ55-N55</f>
        <v>0</v>
      </c>
      <c r="AM55" s="17"/>
      <c r="AN55" s="237"/>
      <c r="AO55" s="238"/>
      <c r="AP55" s="238"/>
      <c r="AQ55" s="399">
        <f>AI55</f>
        <v>0</v>
      </c>
      <c r="AR55" s="239"/>
      <c r="AS55" s="399"/>
      <c r="AT55" s="240"/>
      <c r="AU55" s="241">
        <f>IF(AI55&lt;&gt;0,"X",0)</f>
        <v>0</v>
      </c>
      <c r="AV55" s="239">
        <f>IF(AI55&lt;&gt;0,"XXX",0)</f>
        <v>0</v>
      </c>
      <c r="AW55" s="239">
        <f>IF(AI55&lt;&gt;0,"XXX",0)</f>
        <v>0</v>
      </c>
      <c r="AX55" s="239">
        <f>IF(AI55&lt;&gt;0,"XXX",0)</f>
        <v>0</v>
      </c>
      <c r="AY55" s="244"/>
      <c r="AZ55" s="243"/>
      <c r="BB55" s="222">
        <v>23232</v>
      </c>
      <c r="BC55" s="688">
        <v>0</v>
      </c>
      <c r="BD55" s="433">
        <f>BC55</f>
        <v>0</v>
      </c>
      <c r="BE55" s="784">
        <f>BB55*BD55</f>
        <v>0</v>
      </c>
      <c r="BF55" s="783" t="str">
        <f>IF($C55="1.1","02.3.68.1",IF($C55="1.2","02.3.68.2",IF($C55="1.5","02.3.68.5",IF($C55="3.1","02.3.61.1",))))</f>
        <v>02.3.68.2</v>
      </c>
      <c r="BG55" s="222">
        <f t="shared" si="3"/>
        <v>0</v>
      </c>
      <c r="BH55" s="17"/>
      <c r="BI55" s="237"/>
      <c r="BJ55" s="238"/>
      <c r="BK55" s="238"/>
      <c r="BL55" s="399">
        <f>BD55</f>
        <v>0</v>
      </c>
      <c r="BM55" s="239"/>
      <c r="BN55" s="399"/>
      <c r="BO55" s="240"/>
      <c r="BP55" s="241">
        <f>IF(BD55&lt;&gt;0,"X",0)</f>
        <v>0</v>
      </c>
      <c r="BQ55" s="239">
        <f>IF(BD55&lt;&gt;0,"XXX",0)</f>
        <v>0</v>
      </c>
      <c r="BR55" s="239">
        <f>IF(BD55&lt;&gt;0,"XXX",0)</f>
        <v>0</v>
      </c>
      <c r="BS55" s="239">
        <f>IF(BD55&lt;&gt;0,"XXX",0)</f>
        <v>0</v>
      </c>
      <c r="BT55" s="244"/>
      <c r="BU55" s="243"/>
    </row>
    <row r="56" spans="2:73" s="1" customFormat="1" ht="30" hidden="1" customHeight="1" x14ac:dyDescent="0.25">
      <c r="B56" s="217"/>
      <c r="C56" s="875"/>
      <c r="D56" s="875"/>
      <c r="E56" s="875"/>
      <c r="F56" s="875"/>
      <c r="G56" s="219"/>
      <c r="H56" s="213"/>
      <c r="I56" s="214"/>
      <c r="J56" s="557"/>
      <c r="K56" s="218"/>
      <c r="L56" s="879"/>
      <c r="M56" s="433"/>
      <c r="N56" s="222"/>
      <c r="O56" s="17"/>
      <c r="P56" s="237"/>
      <c r="Q56" s="244"/>
      <c r="R56" s="244"/>
      <c r="S56" s="244"/>
      <c r="T56" s="239"/>
      <c r="U56" s="399"/>
      <c r="V56" s="240"/>
      <c r="W56" s="241"/>
      <c r="X56" s="239"/>
      <c r="Y56" s="239"/>
      <c r="Z56" s="239"/>
      <c r="AA56" s="242"/>
      <c r="AB56" s="243"/>
      <c r="AG56" s="222"/>
      <c r="AH56" s="2"/>
      <c r="AI56" s="433"/>
      <c r="AJ56" s="784"/>
      <c r="AK56" s="783"/>
      <c r="AL56" s="222"/>
      <c r="AM56" s="17"/>
      <c r="AN56" s="237"/>
      <c r="AO56" s="244"/>
      <c r="AP56" s="244"/>
      <c r="AQ56" s="244"/>
      <c r="AR56" s="239"/>
      <c r="AS56" s="399"/>
      <c r="AT56" s="240"/>
      <c r="AU56" s="241"/>
      <c r="AV56" s="239"/>
      <c r="AW56" s="239"/>
      <c r="AX56" s="239"/>
      <c r="AY56" s="242"/>
      <c r="AZ56" s="243"/>
      <c r="BB56" s="222"/>
      <c r="BC56" s="2"/>
      <c r="BD56" s="433"/>
      <c r="BE56" s="784"/>
      <c r="BF56" s="783"/>
      <c r="BG56" s="222">
        <f t="shared" si="3"/>
        <v>0</v>
      </c>
      <c r="BH56" s="17"/>
      <c r="BI56" s="237"/>
      <c r="BJ56" s="244"/>
      <c r="BK56" s="244"/>
      <c r="BL56" s="244"/>
      <c r="BM56" s="239"/>
      <c r="BN56" s="399"/>
      <c r="BO56" s="240"/>
      <c r="BP56" s="241"/>
      <c r="BQ56" s="239"/>
      <c r="BR56" s="239"/>
      <c r="BS56" s="239"/>
      <c r="BT56" s="242"/>
      <c r="BU56" s="243"/>
    </row>
    <row r="57" spans="2:73" s="1" customFormat="1" ht="30" customHeight="1" thickBot="1" x14ac:dyDescent="0.3">
      <c r="B57" s="217" t="s">
        <v>212</v>
      </c>
      <c r="C57" s="418" t="s">
        <v>104</v>
      </c>
      <c r="D57" s="1432" t="s">
        <v>95</v>
      </c>
      <c r="E57" s="1432"/>
      <c r="F57" s="1432"/>
      <c r="G57" s="1433"/>
      <c r="H57" s="1402" t="s">
        <v>152</v>
      </c>
      <c r="I57" s="1400"/>
      <c r="J57" s="1403"/>
      <c r="K57" s="218">
        <v>3872</v>
      </c>
      <c r="L57" s="885">
        <v>0</v>
      </c>
      <c r="M57" s="433">
        <f>L57</f>
        <v>0</v>
      </c>
      <c r="N57" s="222">
        <f>K57*M57</f>
        <v>0</v>
      </c>
      <c r="O57" s="17"/>
      <c r="P57" s="237"/>
      <c r="Q57" s="244"/>
      <c r="R57" s="244"/>
      <c r="S57" s="244"/>
      <c r="T57" s="239"/>
      <c r="U57" s="399"/>
      <c r="V57" s="240">
        <f>M57</f>
        <v>0</v>
      </c>
      <c r="W57" s="241"/>
      <c r="X57" s="239"/>
      <c r="Y57" s="239"/>
      <c r="Z57" s="239"/>
      <c r="AA57" s="244"/>
      <c r="AB57" s="243"/>
      <c r="AG57" s="222">
        <v>3872</v>
      </c>
      <c r="AH57" s="688">
        <v>0</v>
      </c>
      <c r="AI57" s="433">
        <f>AH57</f>
        <v>0</v>
      </c>
      <c r="AJ57" s="784">
        <f>AG57*AI57</f>
        <v>0</v>
      </c>
      <c r="AK57" s="785" t="str">
        <f>IF(C57="1.1","02.3.68.1",IF(C57="1.2","02.3.68.2",IF(C57="1.5","02.3.68.5",IF(C57="3.1","02.3.61.1",))))</f>
        <v>02.3.68.2</v>
      </c>
      <c r="AL57" s="786">
        <f>AJ57-N57</f>
        <v>0</v>
      </c>
      <c r="AM57" s="17"/>
      <c r="AN57" s="237"/>
      <c r="AO57" s="244"/>
      <c r="AP57" s="244"/>
      <c r="AQ57" s="244"/>
      <c r="AR57" s="239"/>
      <c r="AS57" s="399"/>
      <c r="AT57" s="240">
        <f>AI57</f>
        <v>0</v>
      </c>
      <c r="AU57" s="241"/>
      <c r="AV57" s="239"/>
      <c r="AW57" s="239"/>
      <c r="AX57" s="239"/>
      <c r="AY57" s="244"/>
      <c r="AZ57" s="243"/>
      <c r="BB57" s="222">
        <v>3872</v>
      </c>
      <c r="BC57" s="688">
        <v>0</v>
      </c>
      <c r="BD57" s="433">
        <f>BC57</f>
        <v>0</v>
      </c>
      <c r="BE57" s="784">
        <f>BB57*BD57</f>
        <v>0</v>
      </c>
      <c r="BF57" s="785" t="str">
        <f>IF($C57="1.1","02.3.68.1",IF($C57="1.2","02.3.68.2",IF($C57="1.5","02.3.68.5",IF($C57="3.1","02.3.61.1",))))</f>
        <v>02.3.68.2</v>
      </c>
      <c r="BG57" s="786">
        <f t="shared" si="3"/>
        <v>0</v>
      </c>
      <c r="BH57" s="17"/>
      <c r="BI57" s="237"/>
      <c r="BJ57" s="244"/>
      <c r="BK57" s="244"/>
      <c r="BL57" s="244"/>
      <c r="BM57" s="239"/>
      <c r="BN57" s="399"/>
      <c r="BO57" s="240">
        <f>BD57</f>
        <v>0</v>
      </c>
      <c r="BP57" s="241"/>
      <c r="BQ57" s="239"/>
      <c r="BR57" s="239"/>
      <c r="BS57" s="239"/>
      <c r="BT57" s="244"/>
      <c r="BU57" s="243"/>
    </row>
    <row r="58" spans="2:73" s="1" customFormat="1" ht="18" thickBot="1" x14ac:dyDescent="0.3">
      <c r="B58" s="181" t="s">
        <v>55</v>
      </c>
      <c r="C58" s="182"/>
      <c r="D58" s="182"/>
      <c r="E58" s="182"/>
      <c r="F58" s="182"/>
      <c r="G58" s="182"/>
      <c r="H58" s="1413" t="str">
        <f>IF($N$16&gt;$F$14,"hodnota není v limitu"," možno ještě rozdělit")</f>
        <v xml:space="preserve"> možno ještě rozdělit</v>
      </c>
      <c r="I58" s="1413"/>
      <c r="J58" s="1413"/>
      <c r="K58" s="902">
        <f>IF($N$16&gt;$F$14," ",M58 )</f>
        <v>0</v>
      </c>
      <c r="L58" s="715"/>
      <c r="M58" s="183">
        <f>F14-N58</f>
        <v>0</v>
      </c>
      <c r="N58" s="184">
        <f>SUM(N17:N57)</f>
        <v>0</v>
      </c>
      <c r="O58" s="650">
        <f>IF(OR(W17&lt;&gt;0,W19&lt;&gt;0,W21&lt;&gt;0,W39&lt;&gt;0,W47&lt;&gt;0,W49&lt;&gt;0,W51&lt;&gt;0,W53&lt;&gt;0,W55&lt;&gt;0),"1",0)</f>
        <v>0</v>
      </c>
      <c r="P58" s="253">
        <v>54000</v>
      </c>
      <c r="Q58" s="254">
        <v>50501</v>
      </c>
      <c r="R58" s="254">
        <v>52601</v>
      </c>
      <c r="S58" s="254">
        <v>52602</v>
      </c>
      <c r="T58" s="254">
        <v>52106</v>
      </c>
      <c r="U58" s="257">
        <v>51212</v>
      </c>
      <c r="V58" s="255">
        <v>51017</v>
      </c>
      <c r="W58" s="256">
        <v>51010</v>
      </c>
      <c r="X58" s="254">
        <v>51610</v>
      </c>
      <c r="Y58" s="254">
        <v>51710</v>
      </c>
      <c r="Z58" s="254">
        <v>51510</v>
      </c>
      <c r="AA58" s="257">
        <v>52510</v>
      </c>
      <c r="AB58" s="258">
        <v>60000</v>
      </c>
      <c r="AG58" s="815">
        <f>IF(AJ58&gt;N58," ",AI58 )</f>
        <v>0</v>
      </c>
      <c r="AH58" s="816"/>
      <c r="AI58" s="817">
        <f>N58-AJ58</f>
        <v>0</v>
      </c>
      <c r="AJ58" s="818">
        <f>SUM(AJ17:AJ57)</f>
        <v>0</v>
      </c>
      <c r="AK58" s="819"/>
      <c r="AL58" s="820">
        <f>SUM(AL17:AL57)</f>
        <v>0</v>
      </c>
      <c r="AM58" s="650">
        <f>IF(OR(AU17&lt;&gt;0,AU19&lt;&gt;0,AU21&lt;&gt;0,AU39&lt;&gt;0,AU47&lt;&gt;0,AU49&lt;&gt;0,AU51&lt;&gt;0,AU53&lt;&gt;0,AU55&lt;&gt;0,AU41&lt;&gt;0,AU43&lt;&gt;0,AU45&lt;&gt;0),"1",0)</f>
        <v>0</v>
      </c>
      <c r="AN58" s="253">
        <v>54000</v>
      </c>
      <c r="AO58" s="254">
        <v>50501</v>
      </c>
      <c r="AP58" s="254">
        <v>52601</v>
      </c>
      <c r="AQ58" s="254">
        <v>52602</v>
      </c>
      <c r="AR58" s="254">
        <v>52106</v>
      </c>
      <c r="AS58" s="257">
        <v>51212</v>
      </c>
      <c r="AT58" s="255">
        <v>51017</v>
      </c>
      <c r="AU58" s="256">
        <v>51010</v>
      </c>
      <c r="AV58" s="254">
        <v>51610</v>
      </c>
      <c r="AW58" s="254">
        <v>51710</v>
      </c>
      <c r="AX58" s="254">
        <v>51510</v>
      </c>
      <c r="AY58" s="257">
        <v>52510</v>
      </c>
      <c r="AZ58" s="258">
        <v>60000</v>
      </c>
      <c r="BB58" s="815">
        <f>IF(BE58&gt;$N58," ",BD58 )</f>
        <v>0</v>
      </c>
      <c r="BC58" s="816"/>
      <c r="BD58" s="817">
        <f>N58-BE58</f>
        <v>0</v>
      </c>
      <c r="BE58" s="818">
        <f>SUM(BE17:BE57)</f>
        <v>0</v>
      </c>
      <c r="BF58" s="819"/>
      <c r="BG58" s="820">
        <f>SUM(BG17:BG57)</f>
        <v>0</v>
      </c>
      <c r="BH58" s="650">
        <f>IF(OR(BP17&lt;&gt;0,BP19&lt;&gt;0,BP21&lt;&gt;0,BP39&lt;&gt;0,BP47&lt;&gt;0,BP49&lt;&gt;0,BP51&lt;&gt;0,BP53&lt;&gt;0,BP55&lt;&gt;0,BP41&lt;&gt;0,BP43&lt;&gt;0,BP45&lt;&gt;0),"1",0)</f>
        <v>0</v>
      </c>
      <c r="BI58" s="253">
        <v>54000</v>
      </c>
      <c r="BJ58" s="254">
        <v>50501</v>
      </c>
      <c r="BK58" s="254">
        <v>52601</v>
      </c>
      <c r="BL58" s="254">
        <v>52602</v>
      </c>
      <c r="BM58" s="254">
        <v>52106</v>
      </c>
      <c r="BN58" s="257">
        <v>51212</v>
      </c>
      <c r="BO58" s="255">
        <v>51017</v>
      </c>
      <c r="BP58" s="256">
        <v>51010</v>
      </c>
      <c r="BQ58" s="254">
        <v>51610</v>
      </c>
      <c r="BR58" s="254">
        <v>51710</v>
      </c>
      <c r="BS58" s="254">
        <v>51510</v>
      </c>
      <c r="BT58" s="257">
        <v>52510</v>
      </c>
      <c r="BU58" s="258">
        <v>60000</v>
      </c>
    </row>
    <row r="59" spans="2:73" s="1" customFormat="1" ht="21" customHeight="1" thickBot="1" x14ac:dyDescent="0.3">
      <c r="B59" s="644"/>
      <c r="C59" s="645"/>
      <c r="D59" s="646">
        <f>F59+G59+H59</f>
        <v>0</v>
      </c>
      <c r="E59" s="645"/>
      <c r="F59" s="646">
        <f>N17+N19+N23+N27+N29+N31+N33+N37+N39+N49+N51+N53+N55+N57</f>
        <v>0</v>
      </c>
      <c r="G59" s="646">
        <f>N21+N35+N47</f>
        <v>0</v>
      </c>
      <c r="H59" s="646">
        <f>N25</f>
        <v>0</v>
      </c>
      <c r="I59" s="455"/>
      <c r="J59" s="455"/>
      <c r="K59" s="455"/>
      <c r="L59" s="455"/>
      <c r="M59" s="484"/>
      <c r="N59" s="622" t="str">
        <f>IF(N41+N43+N45+N47&gt;F14/2,"šablona na využití ICT překračuje polovinu maximální dotace","")</f>
        <v/>
      </c>
      <c r="O59" s="17"/>
      <c r="P59" s="492">
        <f>SUM(P17:P57)</f>
        <v>0</v>
      </c>
      <c r="Q59" s="491">
        <f>ROUND(SUM(Q17:Q57),2)</f>
        <v>0</v>
      </c>
      <c r="R59" s="491">
        <f>ROUND(SUM(R17:R57),2)</f>
        <v>0</v>
      </c>
      <c r="S59" s="492">
        <f>SUM(S17:S57)</f>
        <v>0</v>
      </c>
      <c r="T59" s="492">
        <f>SUM(T17:T57)</f>
        <v>0</v>
      </c>
      <c r="U59" s="492">
        <f>SUM(U17:U57)</f>
        <v>0</v>
      </c>
      <c r="V59" s="493">
        <f>SUM(V17:V57)</f>
        <v>0</v>
      </c>
      <c r="W59" s="494">
        <f>O58</f>
        <v>0</v>
      </c>
      <c r="X59" s="495">
        <f>IF(W59&gt;0,"XXX",0)</f>
        <v>0</v>
      </c>
      <c r="Y59" s="495">
        <f>X59</f>
        <v>0</v>
      </c>
      <c r="Z59" s="496">
        <f>X59</f>
        <v>0</v>
      </c>
      <c r="AA59" s="497">
        <f>ROUND(SUM(AA17:AA57),0)</f>
        <v>0</v>
      </c>
      <c r="AB59" s="498">
        <f>FLOOR(SUM(AB17:AB57),1)</f>
        <v>0</v>
      </c>
      <c r="AG59" s="821" t="str">
        <f>IF(AJ58&gt;N58,"hodnota převyšuje Rozhodnutí"," možno ještě rozdělit")</f>
        <v xml:space="preserve"> možno ještě rozdělit</v>
      </c>
      <c r="AH59" s="822"/>
      <c r="AI59" s="484"/>
      <c r="AJ59" s="823"/>
      <c r="AK59" s="823"/>
      <c r="AL59" s="622"/>
      <c r="AM59" s="17"/>
      <c r="AN59" s="492">
        <f>SUM(AN17:AN57)</f>
        <v>0</v>
      </c>
      <c r="AO59" s="491">
        <f>ROUND(SUM(AO17:AO57),2)</f>
        <v>0</v>
      </c>
      <c r="AP59" s="491">
        <f>ROUND(SUM(AP17:AP57),2)</f>
        <v>0</v>
      </c>
      <c r="AQ59" s="492">
        <f>SUM(AQ17:AQ57)</f>
        <v>0</v>
      </c>
      <c r="AR59" s="492">
        <f>SUM(AR17:AR57)</f>
        <v>0</v>
      </c>
      <c r="AS59" s="492">
        <f>SUM(AS17:AS57)</f>
        <v>0</v>
      </c>
      <c r="AT59" s="493">
        <f>SUM(AT17:AT57)</f>
        <v>0</v>
      </c>
      <c r="AU59" s="494">
        <f>AM58</f>
        <v>0</v>
      </c>
      <c r="AV59" s="495">
        <f>IF(AU59&gt;0,"XXX",0)</f>
        <v>0</v>
      </c>
      <c r="AW59" s="495">
        <f>AV59</f>
        <v>0</v>
      </c>
      <c r="AX59" s="496">
        <f>AV59</f>
        <v>0</v>
      </c>
      <c r="AY59" s="497">
        <f>ROUND(SUM(AY17:AY57),0)</f>
        <v>0</v>
      </c>
      <c r="AZ59" s="498">
        <f>FLOOR(SUM(AZ17:AZ57),1)</f>
        <v>0</v>
      </c>
      <c r="BB59" s="821" t="str">
        <f>IF(BE58&gt;$N58,"hodnota převyšuje Rozhodnutí"," možno ještě rozdělit")</f>
        <v xml:space="preserve"> možno ještě rozdělit</v>
      </c>
      <c r="BC59" s="822"/>
      <c r="BD59" s="484"/>
      <c r="BE59" s="823"/>
      <c r="BF59" s="823"/>
      <c r="BG59" s="622"/>
      <c r="BH59" s="17"/>
      <c r="BI59" s="492">
        <f>SUM(BI17:BI57)</f>
        <v>0</v>
      </c>
      <c r="BJ59" s="491">
        <f>ROUND(SUM(BJ17:BJ57),2)</f>
        <v>0</v>
      </c>
      <c r="BK59" s="491">
        <f>ROUND(SUM(BK17:BK57),2)</f>
        <v>0</v>
      </c>
      <c r="BL59" s="492">
        <f>SUM(BL17:BL57)</f>
        <v>0</v>
      </c>
      <c r="BM59" s="492">
        <f>SUM(BM17:BM57)</f>
        <v>0</v>
      </c>
      <c r="BN59" s="492">
        <f>SUM(BN17:BN57)</f>
        <v>0</v>
      </c>
      <c r="BO59" s="493">
        <f>SUM(BO17:BO57)</f>
        <v>0</v>
      </c>
      <c r="BP59" s="494">
        <f>BH58</f>
        <v>0</v>
      </c>
      <c r="BQ59" s="495">
        <f>IF(BP59&gt;0,"XXX",0)</f>
        <v>0</v>
      </c>
      <c r="BR59" s="495">
        <f>BQ59</f>
        <v>0</v>
      </c>
      <c r="BS59" s="496">
        <f>BQ59</f>
        <v>0</v>
      </c>
      <c r="BT59" s="497">
        <f>ROUND(SUM(BT17:BT57),0)</f>
        <v>0</v>
      </c>
      <c r="BU59" s="498">
        <f>FLOOR(SUM(BU17:BU57),1)</f>
        <v>0</v>
      </c>
    </row>
    <row r="60" spans="2:73" s="1" customFormat="1" ht="18.75" customHeight="1" thickBot="1" x14ac:dyDescent="0.3">
      <c r="B60" s="485"/>
      <c r="C60" s="486"/>
      <c r="D60" s="486"/>
      <c r="E60" s="487"/>
      <c r="F60" s="486"/>
      <c r="G60" s="488"/>
      <c r="H60" s="486"/>
      <c r="I60" s="486"/>
      <c r="J60" s="486"/>
      <c r="K60" s="486"/>
      <c r="L60" s="486"/>
      <c r="M60" s="489"/>
      <c r="N60" s="490"/>
      <c r="O60" s="17"/>
      <c r="P60" s="499" t="str">
        <f>IF(OR(P23&lt;&gt;0,P25&lt;&gt;0),"* Hodnotu součtu za celý projekt navyšte o plánovaný počet DVPP","")</f>
        <v/>
      </c>
      <c r="Q60" s="486"/>
      <c r="R60" s="486"/>
      <c r="S60" s="486"/>
      <c r="T60" s="486"/>
      <c r="U60" s="486"/>
      <c r="V60" s="486"/>
      <c r="W60" s="486"/>
      <c r="X60" s="486"/>
      <c r="Y60" s="486"/>
      <c r="Z60" s="486"/>
      <c r="AA60" s="486"/>
      <c r="AB60" s="500"/>
      <c r="AG60" s="824"/>
      <c r="AH60" s="486"/>
      <c r="AI60" s="489"/>
      <c r="AJ60" s="903" t="str">
        <f>IF(AJ41+AJ43+AJ45+AJ47&gt;F14/2,"šablona na využití ICT překračuje polovinu maximální dotace","")</f>
        <v/>
      </c>
      <c r="AK60" s="825"/>
      <c r="AL60" s="490"/>
      <c r="AM60" s="17"/>
      <c r="AN60" s="703" t="str">
        <f>IF(OR(AN23&lt;&gt;0,AN25&lt;&gt;0,AN27&lt;&gt;0),"* Hodnotu součtu za celý projekt navyšte o plánovaný počet DVPP","")</f>
        <v/>
      </c>
      <c r="AO60" s="486"/>
      <c r="AP60" s="486"/>
      <c r="AQ60" s="486"/>
      <c r="AR60" s="486"/>
      <c r="AS60" s="486"/>
      <c r="AT60" s="486"/>
      <c r="AU60" s="486"/>
      <c r="AV60" s="486"/>
      <c r="AW60" s="486"/>
      <c r="AX60" s="486"/>
      <c r="AY60" s="486"/>
      <c r="AZ60" s="500"/>
      <c r="BB60" s="824"/>
      <c r="BC60" s="486"/>
      <c r="BD60" s="489"/>
      <c r="BE60" s="903" t="str">
        <f>IF(BE41+BE43+BE45+BE47&gt;$E$14/2,"šablona na využití ICT překračuje polovinu maximální dotace","")</f>
        <v/>
      </c>
      <c r="BF60" s="825"/>
      <c r="BG60" s="490"/>
      <c r="BH60" s="17"/>
      <c r="BI60" s="703" t="str">
        <f>IF(OR(BI23&lt;&gt;0,BI25&lt;&gt;0,BI27&lt;&gt;0),"* Hodnotu součtu za celý projekt navyšte o plánovaný počet DVPP","")</f>
        <v/>
      </c>
      <c r="BJ60" s="486"/>
      <c r="BK60" s="486"/>
      <c r="BL60" s="486"/>
      <c r="BM60" s="486"/>
      <c r="BN60" s="486"/>
      <c r="BO60" s="486"/>
      <c r="BP60" s="486"/>
      <c r="BQ60" s="486"/>
      <c r="BR60" s="486"/>
      <c r="BS60" s="486"/>
      <c r="BT60" s="486"/>
      <c r="BU60" s="500"/>
    </row>
  </sheetData>
  <sheetProtection algorithmName="SHA-512" hashValue="RkONyW1Qzofp3HiK2vHR4WCbpVatXRj3kNG+R96dMyOSPIyLcGJiSMaZOBN/Y+5u3+BKMydWbwACijAaMLGsMw==" saltValue="DZu+mVQBTyYnW/yvpKYuTA==" spinCount="100000" sheet="1" objects="1" scenarios="1"/>
  <mergeCells count="119">
    <mergeCell ref="AA11:AA14"/>
    <mergeCell ref="V11:V14"/>
    <mergeCell ref="AG11:AG15"/>
    <mergeCell ref="AH11:AH15"/>
    <mergeCell ref="AJ11:AJ15"/>
    <mergeCell ref="AK11:AK15"/>
    <mergeCell ref="BS11:BS14"/>
    <mergeCell ref="BT11:BT14"/>
    <mergeCell ref="BU11:BU14"/>
    <mergeCell ref="BI15:BO15"/>
    <mergeCell ref="BP15:BT15"/>
    <mergeCell ref="BN11:BN14"/>
    <mergeCell ref="BO11:BO14"/>
    <mergeCell ref="BP11:BP14"/>
    <mergeCell ref="BQ11:BQ14"/>
    <mergeCell ref="BR11:BR14"/>
    <mergeCell ref="BI11:BI14"/>
    <mergeCell ref="BJ11:BJ14"/>
    <mergeCell ref="BK11:BK14"/>
    <mergeCell ref="BL11:BL14"/>
    <mergeCell ref="BM11:BM14"/>
    <mergeCell ref="AL11:AL15"/>
    <mergeCell ref="AX11:AX14"/>
    <mergeCell ref="AY11:AY14"/>
    <mergeCell ref="H39:J39"/>
    <mergeCell ref="H58:J58"/>
    <mergeCell ref="H23:J23"/>
    <mergeCell ref="H57:J57"/>
    <mergeCell ref="H25:J25"/>
    <mergeCell ref="H27:J27"/>
    <mergeCell ref="AG9:AL9"/>
    <mergeCell ref="BB9:BG9"/>
    <mergeCell ref="BB11:BB15"/>
    <mergeCell ref="BC11:BC15"/>
    <mergeCell ref="BE11:BE15"/>
    <mergeCell ref="BF11:BF15"/>
    <mergeCell ref="BG11:BG15"/>
    <mergeCell ref="AB11:AB14"/>
    <mergeCell ref="Q11:Q14"/>
    <mergeCell ref="W15:AA15"/>
    <mergeCell ref="T11:T14"/>
    <mergeCell ref="U11:U14"/>
    <mergeCell ref="W11:W14"/>
    <mergeCell ref="X11:X14"/>
    <mergeCell ref="Y11:Y14"/>
    <mergeCell ref="Z11:Z14"/>
    <mergeCell ref="R11:R14"/>
    <mergeCell ref="S11:S14"/>
    <mergeCell ref="D51:G51"/>
    <mergeCell ref="D53:G53"/>
    <mergeCell ref="D55:G55"/>
    <mergeCell ref="D57:G57"/>
    <mergeCell ref="D39:G39"/>
    <mergeCell ref="D47:G47"/>
    <mergeCell ref="D49:G49"/>
    <mergeCell ref="H29:J29"/>
    <mergeCell ref="D29:G29"/>
    <mergeCell ref="H47:J47"/>
    <mergeCell ref="H31:J31"/>
    <mergeCell ref="H55:J55"/>
    <mergeCell ref="H51:J51"/>
    <mergeCell ref="D37:G37"/>
    <mergeCell ref="H37:J37"/>
    <mergeCell ref="D41:G41"/>
    <mergeCell ref="H41:J41"/>
    <mergeCell ref="D43:G43"/>
    <mergeCell ref="H43:J43"/>
    <mergeCell ref="D45:G45"/>
    <mergeCell ref="H45:J45"/>
    <mergeCell ref="H53:J53"/>
    <mergeCell ref="H49:J49"/>
    <mergeCell ref="H33:J33"/>
    <mergeCell ref="D17:G17"/>
    <mergeCell ref="B12:G12"/>
    <mergeCell ref="B16:G16"/>
    <mergeCell ref="P15:V15"/>
    <mergeCell ref="H17:J17"/>
    <mergeCell ref="P11:P14"/>
    <mergeCell ref="H16:J16"/>
    <mergeCell ref="N11:N15"/>
    <mergeCell ref="K11:K15"/>
    <mergeCell ref="L11:L15"/>
    <mergeCell ref="H11:J15"/>
    <mergeCell ref="D19:G19"/>
    <mergeCell ref="D21:G21"/>
    <mergeCell ref="D23:G23"/>
    <mergeCell ref="D25:G25"/>
    <mergeCell ref="D31:G31"/>
    <mergeCell ref="D27:G27"/>
    <mergeCell ref="D33:G33"/>
    <mergeCell ref="D35:G35"/>
    <mergeCell ref="H19:J19"/>
    <mergeCell ref="H35:J35"/>
    <mergeCell ref="H21:J21"/>
    <mergeCell ref="F2:G2"/>
    <mergeCell ref="F3:G3"/>
    <mergeCell ref="F4:G4"/>
    <mergeCell ref="K4:AJ4"/>
    <mergeCell ref="K3:AJ3"/>
    <mergeCell ref="K2:AJ2"/>
    <mergeCell ref="F5:G5"/>
    <mergeCell ref="F6:G6"/>
    <mergeCell ref="F7:G7"/>
    <mergeCell ref="K7:AJ7"/>
    <mergeCell ref="K6:AJ6"/>
    <mergeCell ref="K5:AJ5"/>
    <mergeCell ref="AZ11:AZ14"/>
    <mergeCell ref="AN15:AT15"/>
    <mergeCell ref="AU15:AY15"/>
    <mergeCell ref="AS11:AS14"/>
    <mergeCell ref="AT11:AT14"/>
    <mergeCell ref="AU11:AU14"/>
    <mergeCell ref="AV11:AV14"/>
    <mergeCell ref="AW11:AW14"/>
    <mergeCell ref="AN11:AN14"/>
    <mergeCell ref="AO11:AO14"/>
    <mergeCell ref="AP11:AP14"/>
    <mergeCell ref="AQ11:AQ14"/>
    <mergeCell ref="AR11:AR14"/>
  </mergeCells>
  <conditionalFormatting sqref="D14">
    <cfRule type="cellIs" dxfId="29" priority="26" stopIfTrue="1" operator="lessThan">
      <formula>0</formula>
    </cfRule>
    <cfRule type="cellIs" dxfId="28" priority="27" operator="greaterThan">
      <formula>8000</formula>
    </cfRule>
  </conditionalFormatting>
  <conditionalFormatting sqref="H58:N58 H16:N16">
    <cfRule type="expression" dxfId="27" priority="40" stopIfTrue="1">
      <formula>$N$58&gt;$F$14</formula>
    </cfRule>
  </conditionalFormatting>
  <conditionalFormatting sqref="D14">
    <cfRule type="expression" dxfId="26" priority="25">
      <formula>$M$15=1</formula>
    </cfRule>
  </conditionalFormatting>
  <conditionalFormatting sqref="L27">
    <cfRule type="expression" dxfId="25" priority="17">
      <formula>$L$27=1</formula>
    </cfRule>
  </conditionalFormatting>
  <conditionalFormatting sqref="AG16:AJ16 AL16 AG58:AJ58 AL58 AG59:AH59">
    <cfRule type="expression" dxfId="24" priority="23">
      <formula>$J$3&lt;0</formula>
    </cfRule>
  </conditionalFormatting>
  <conditionalFormatting sqref="AH27">
    <cfRule type="cellIs" dxfId="23" priority="21" operator="equal">
      <formula>1</formula>
    </cfRule>
  </conditionalFormatting>
  <conditionalFormatting sqref="K3 K5:K7">
    <cfRule type="cellIs" dxfId="22" priority="12" operator="notEqual">
      <formula>"OK"</formula>
    </cfRule>
  </conditionalFormatting>
  <conditionalFormatting sqref="L41:N47">
    <cfRule type="expression" dxfId="21" priority="7">
      <formula>$N$41+$N$43+$N$45+$N$47&gt;$F$14/2</formula>
    </cfRule>
  </conditionalFormatting>
  <conditionalFormatting sqref="AH41:AJ47">
    <cfRule type="expression" dxfId="20" priority="6">
      <formula>$AJ$41+$AJ$43+$AJ$45+$AJ$47&gt;($F$14/2)</formula>
    </cfRule>
  </conditionalFormatting>
  <conditionalFormatting sqref="BB59:BC59 BB58:BG58 BB16:BG16">
    <cfRule type="expression" dxfId="19" priority="5">
      <formula>$BB$58=" "</formula>
    </cfRule>
  </conditionalFormatting>
  <conditionalFormatting sqref="BC27">
    <cfRule type="cellIs" dxfId="18" priority="4" operator="equal">
      <formula>1</formula>
    </cfRule>
  </conditionalFormatting>
  <conditionalFormatting sqref="BC41:BE47">
    <cfRule type="expression" dxfId="17" priority="3">
      <formula>$BE$41+$BE$43+$BE$45+$BE$47&gt;($F$14/2)</formula>
    </cfRule>
  </conditionalFormatting>
  <conditionalFormatting sqref="BC60:BF60">
    <cfRule type="expression" dxfId="16" priority="2">
      <formula>$BE$60&lt;&gt;""</formula>
    </cfRule>
  </conditionalFormatting>
  <conditionalFormatting sqref="BG3 BG5:BG7">
    <cfRule type="cellIs" dxfId="15" priority="1" operator="notEqual">
      <formula>"ok"</formula>
    </cfRule>
  </conditionalFormatting>
  <dataValidations count="4">
    <dataValidation type="whole" allowBlank="1" showInputMessage="1" showErrorMessage="1" sqref="L18 L24:L26 L22 L20 AH46 L48:L57 AH18 AH24:AH26 AH22 AH20 AH48:AH57 AH28:AH40 L28:L40 L42 AH42 AH44 L44 L46 BC46 BC18 BC24:BC26 BC22 BC20 BC48:BC57 BC28:BC40 BC42 BC44" xr:uid="{00000000-0002-0000-0600-000000000000}">
      <formula1>0</formula1>
      <formula2>999999</formula2>
    </dataValidation>
    <dataValidation type="whole" allowBlank="1" showInputMessage="1" showErrorMessage="1" sqref="L17 L23 L21 L19 AH17 AH23 AH21 AH19 BC17 BC23 BC21 BC19" xr:uid="{00000000-0002-0000-0600-000001000000}">
      <formula1>0</formula1>
      <formula2>1000</formula2>
    </dataValidation>
    <dataValidation type="whole" allowBlank="1" showInputMessage="1" showErrorMessage="1" prompt="nejméně 2" sqref="L27 AH27 BC27" xr:uid="{00000000-0002-0000-0600-000002000000}">
      <formula1>0</formula1>
      <formula2>999999</formula2>
    </dataValidation>
    <dataValidation type="whole" allowBlank="1" showInputMessage="1" showErrorMessage="1" prompt="V názvu aktivity vyberte z nabídky jednu z variant aktivity. _x000a_Aktivitu je možné zvolit nejvýš v hodnotě dosahující poloviny maximální výše dotace pro daný subjekt." sqref="L47 AH47 L41 AH41 L43 AH43 L45 AH45 BC47 BC41 BC43 BC45" xr:uid="{00000000-0002-0000-0600-000003000000}">
      <formula1>0</formula1>
      <formula2>999999</formula2>
    </dataValidation>
  </dataValidations>
  <hyperlinks>
    <hyperlink ref="B1" location="'Úvodní strana'!A1" display="zpět na hlavní stranu" xr:uid="{00000000-0004-0000-0600-000000000000}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/>
  <dimension ref="B1:BU59"/>
  <sheetViews>
    <sheetView topLeftCell="L17" workbookViewId="0">
      <selection activeCell="AH55" sqref="AH55"/>
    </sheetView>
  </sheetViews>
  <sheetFormatPr defaultColWidth="9.140625" defaultRowHeight="14.25" x14ac:dyDescent="0.25"/>
  <cols>
    <col min="1" max="1" width="1.7109375" style="4" customWidth="1"/>
    <col min="2" max="2" width="7.28515625" style="8" customWidth="1"/>
    <col min="3" max="3" width="5.7109375" style="5" hidden="1" customWidth="1"/>
    <col min="4" max="4" width="17.140625" style="5" customWidth="1"/>
    <col min="5" max="5" width="11.5703125" style="5" customWidth="1"/>
    <col min="6" max="6" width="17.140625" style="5" customWidth="1"/>
    <col min="7" max="7" width="4.7109375" style="5" customWidth="1"/>
    <col min="8" max="8" width="17.140625" style="5" customWidth="1"/>
    <col min="9" max="9" width="16.5703125" style="5" customWidth="1"/>
    <col min="10" max="10" width="23.140625" style="5" customWidth="1"/>
    <col min="11" max="11" width="19.85546875" style="4" customWidth="1"/>
    <col min="12" max="12" width="15.28515625" style="5" customWidth="1"/>
    <col min="13" max="13" width="10.85546875" style="17" hidden="1" customWidth="1"/>
    <col min="14" max="14" width="19.85546875" style="6" customWidth="1"/>
    <col min="15" max="15" width="2.85546875" style="17" customWidth="1"/>
    <col min="16" max="16" width="6.5703125" style="5" hidden="1" customWidth="1"/>
    <col min="17" max="17" width="6.42578125" style="5" hidden="1" customWidth="1"/>
    <col min="18" max="19" width="6.85546875" style="5" hidden="1" customWidth="1"/>
    <col min="20" max="20" width="6.42578125" style="5" hidden="1" customWidth="1"/>
    <col min="21" max="22" width="6.85546875" style="5" hidden="1" customWidth="1"/>
    <col min="23" max="23" width="7.85546875" style="5" hidden="1" customWidth="1"/>
    <col min="24" max="24" width="6.42578125" style="5" hidden="1" customWidth="1"/>
    <col min="25" max="25" width="6.7109375" style="5" hidden="1" customWidth="1"/>
    <col min="26" max="26" width="6.28515625" style="5" hidden="1" customWidth="1"/>
    <col min="27" max="27" width="6.5703125" style="5" hidden="1" customWidth="1"/>
    <col min="28" max="28" width="7.42578125" style="5" hidden="1" customWidth="1"/>
    <col min="29" max="31" width="0" style="4" hidden="1" customWidth="1"/>
    <col min="32" max="32" width="9.140625" style="4"/>
    <col min="33" max="33" width="19.85546875" style="4" customWidth="1"/>
    <col min="34" max="34" width="15.28515625" style="4" customWidth="1"/>
    <col min="35" max="35" width="13.42578125" style="4" hidden="1" customWidth="1"/>
    <col min="36" max="38" width="19.85546875" style="4" customWidth="1"/>
    <col min="39" max="39" width="2.85546875" style="4" hidden="1" customWidth="1"/>
    <col min="40" max="40" width="6.5703125" style="4" hidden="1" customWidth="1"/>
    <col min="41" max="41" width="6.42578125" style="4" hidden="1" customWidth="1"/>
    <col min="42" max="43" width="6.85546875" style="4" hidden="1" customWidth="1"/>
    <col min="44" max="44" width="6.42578125" style="4" hidden="1" customWidth="1"/>
    <col min="45" max="45" width="6.85546875" style="4" hidden="1" customWidth="1"/>
    <col min="46" max="46" width="6.42578125" style="4" hidden="1" customWidth="1"/>
    <col min="47" max="47" width="7.85546875" style="4" hidden="1" customWidth="1"/>
    <col min="48" max="48" width="6.42578125" style="4" hidden="1" customWidth="1"/>
    <col min="49" max="49" width="6.7109375" style="4" hidden="1" customWidth="1"/>
    <col min="50" max="50" width="6.28515625" style="4" hidden="1" customWidth="1"/>
    <col min="51" max="51" width="6.5703125" style="4" hidden="1" customWidth="1"/>
    <col min="52" max="52" width="7.42578125" style="4" hidden="1" customWidth="1"/>
    <col min="53" max="53" width="9.140625" style="4"/>
    <col min="54" max="54" width="19.85546875" style="4" customWidth="1"/>
    <col min="55" max="55" width="18.28515625" style="4" customWidth="1"/>
    <col min="56" max="56" width="13.42578125" style="4" hidden="1" customWidth="1"/>
    <col min="57" max="59" width="19.85546875" style="4" customWidth="1"/>
    <col min="60" max="60" width="2.85546875" style="4" hidden="1" customWidth="1"/>
    <col min="61" max="61" width="6.5703125" style="4" hidden="1" customWidth="1"/>
    <col min="62" max="62" width="6.42578125" style="4" hidden="1" customWidth="1"/>
    <col min="63" max="64" width="6.85546875" style="4" hidden="1" customWidth="1"/>
    <col min="65" max="65" width="6.42578125" style="4" hidden="1" customWidth="1"/>
    <col min="66" max="66" width="6.85546875" style="4" hidden="1" customWidth="1"/>
    <col min="67" max="67" width="6.42578125" style="4" hidden="1" customWidth="1"/>
    <col min="68" max="68" width="7.85546875" style="4" hidden="1" customWidth="1"/>
    <col min="69" max="69" width="6.42578125" style="4" hidden="1" customWidth="1"/>
    <col min="70" max="70" width="6.7109375" style="4" hidden="1" customWidth="1"/>
    <col min="71" max="71" width="6.28515625" style="4" hidden="1" customWidth="1"/>
    <col min="72" max="72" width="6.5703125" style="4" hidden="1" customWidth="1"/>
    <col min="73" max="73" width="7.42578125" style="4" hidden="1" customWidth="1"/>
    <col min="74" max="16384" width="9.140625" style="4"/>
  </cols>
  <sheetData>
    <row r="1" spans="2:73" ht="15" x14ac:dyDescent="0.25">
      <c r="B1" s="78" t="s">
        <v>32</v>
      </c>
      <c r="C1" s="78"/>
      <c r="D1" s="78"/>
      <c r="E1" s="4"/>
      <c r="F1" s="4"/>
      <c r="P1" s="5" t="s">
        <v>262</v>
      </c>
    </row>
    <row r="2" spans="2:73" ht="30" customHeight="1" x14ac:dyDescent="0.25">
      <c r="B2" s="78"/>
      <c r="C2" s="78"/>
      <c r="D2" s="78"/>
      <c r="E2" s="4"/>
      <c r="F2" s="1447"/>
      <c r="G2" s="1447"/>
      <c r="H2" s="926" t="s">
        <v>281</v>
      </c>
      <c r="I2" s="926" t="s">
        <v>282</v>
      </c>
      <c r="J2" s="926" t="s">
        <v>300</v>
      </c>
      <c r="K2" s="1450" t="s">
        <v>284</v>
      </c>
      <c r="L2" s="1450"/>
      <c r="M2" s="1450"/>
      <c r="N2" s="1450"/>
      <c r="O2" s="1450"/>
      <c r="P2" s="1450"/>
      <c r="Q2" s="1450"/>
      <c r="R2" s="1450"/>
      <c r="S2" s="1450"/>
      <c r="T2" s="1450"/>
      <c r="U2" s="1450"/>
      <c r="V2" s="1450"/>
      <c r="W2" s="1450"/>
      <c r="X2" s="1450"/>
      <c r="Y2" s="1450"/>
      <c r="Z2" s="1450"/>
      <c r="AA2" s="1450"/>
      <c r="AB2" s="1450"/>
      <c r="AC2" s="1450"/>
      <c r="AD2" s="1450"/>
      <c r="AE2" s="1450"/>
      <c r="AF2" s="1450"/>
      <c r="AG2" s="1450"/>
      <c r="AH2" s="1450"/>
      <c r="AI2" s="1450"/>
      <c r="AJ2" s="1450"/>
      <c r="BB2" s="1044" t="s">
        <v>320</v>
      </c>
      <c r="BC2" s="1048" t="s">
        <v>282</v>
      </c>
      <c r="BD2" s="1049"/>
      <c r="BE2" s="1048" t="s">
        <v>323</v>
      </c>
      <c r="BF2" s="1048" t="s">
        <v>331</v>
      </c>
      <c r="BG2" s="1050" t="s">
        <v>284</v>
      </c>
    </row>
    <row r="3" spans="2:73" ht="21" customHeight="1" x14ac:dyDescent="0.25">
      <c r="B3" s="78"/>
      <c r="C3" s="78"/>
      <c r="D3" s="78"/>
      <c r="E3" s="4"/>
      <c r="F3" s="1448" t="s">
        <v>299</v>
      </c>
      <c r="G3" s="1448"/>
      <c r="H3" s="826">
        <f>N56</f>
        <v>0</v>
      </c>
      <c r="I3" s="826">
        <f>AJ56</f>
        <v>0</v>
      </c>
      <c r="J3" s="746">
        <f>H3-I3</f>
        <v>0</v>
      </c>
      <c r="K3" s="1449" t="str">
        <f>IF(J3&gt;=0,"OK","nelze navýšit dotaci subjektu")</f>
        <v>OK</v>
      </c>
      <c r="L3" s="1449"/>
      <c r="M3" s="1449"/>
      <c r="N3" s="1449"/>
      <c r="O3" s="1449"/>
      <c r="P3" s="1449"/>
      <c r="Q3" s="1449"/>
      <c r="R3" s="1449"/>
      <c r="S3" s="1449"/>
      <c r="T3" s="1449"/>
      <c r="U3" s="1449"/>
      <c r="V3" s="1449"/>
      <c r="W3" s="1449"/>
      <c r="X3" s="1449"/>
      <c r="Y3" s="1449"/>
      <c r="Z3" s="1449"/>
      <c r="AA3" s="1449"/>
      <c r="AB3" s="1449"/>
      <c r="AC3" s="1449"/>
      <c r="AD3" s="1449"/>
      <c r="AE3" s="1449"/>
      <c r="AF3" s="1449"/>
      <c r="AG3" s="1449"/>
      <c r="AH3" s="1449"/>
      <c r="AI3" s="1449"/>
      <c r="AJ3" s="1449"/>
      <c r="BB3" s="1039" t="s">
        <v>299</v>
      </c>
      <c r="BC3" s="1040">
        <f>BE56</f>
        <v>0</v>
      </c>
      <c r="BD3" s="1031"/>
      <c r="BE3" s="1040">
        <f>BC3-I3</f>
        <v>0</v>
      </c>
      <c r="BF3" s="1043">
        <f>H3-BC3</f>
        <v>0</v>
      </c>
      <c r="BG3" s="1041" t="str">
        <f>IF(BF3&gt;=0,"OK","nelze navýšit dotaci subjektu")</f>
        <v>OK</v>
      </c>
    </row>
    <row r="4" spans="2:73" ht="21" customHeight="1" x14ac:dyDescent="0.25">
      <c r="B4" s="78"/>
      <c r="C4" s="78"/>
      <c r="D4" s="78"/>
      <c r="E4" s="4"/>
      <c r="F4" s="1168" t="s">
        <v>287</v>
      </c>
      <c r="G4" s="1168"/>
      <c r="H4" s="910">
        <f>SUMIFS(N17:N55,$C17:$C55,"1.1")</f>
        <v>0</v>
      </c>
      <c r="I4" s="910">
        <f>SUMIFS(AJ17:AJ55,$C17:$C55,"1.1")</f>
        <v>0</v>
      </c>
      <c r="J4" s="911">
        <f t="shared" ref="J4:J7" si="0">H4-I4</f>
        <v>0</v>
      </c>
      <c r="K4" s="1166" t="str">
        <f>IF(Souhrn!G7&lt;0,CONCATENATE("je překročena celková částka SC za všechny subjekty (navýšeno u: ",IF(Souhrn!H7&lt;&gt;0,"MŠ - ",""),IF(Souhrn!I7&lt;&gt;0,"ZŠ - ",""),IF(Souhrn!J7&lt;&gt;0,"ŠD - ",""),IF(Souhrn!K7&lt;&gt;0,"ŠK - ",""),IF(Souhrn!L7&lt;&gt;0,"SVČ - ",""),IF(Souhrn!M7&lt;&gt;0,"ZUŠ - ",""),")"),"OK")</f>
        <v>OK</v>
      </c>
      <c r="L4" s="1166"/>
      <c r="M4" s="1166"/>
      <c r="N4" s="1166"/>
      <c r="O4" s="1166"/>
      <c r="P4" s="1166"/>
      <c r="Q4" s="1166"/>
      <c r="R4" s="1166"/>
      <c r="S4" s="1166"/>
      <c r="T4" s="1166"/>
      <c r="U4" s="1166"/>
      <c r="V4" s="1166"/>
      <c r="W4" s="1166"/>
      <c r="X4" s="1166"/>
      <c r="Y4" s="1166"/>
      <c r="Z4" s="1166"/>
      <c r="AA4" s="1166"/>
      <c r="AB4" s="1166"/>
      <c r="AC4" s="1166"/>
      <c r="AD4" s="1166"/>
      <c r="AE4" s="1166"/>
      <c r="AF4" s="1166"/>
      <c r="AG4" s="1166"/>
      <c r="AH4" s="1166"/>
      <c r="AI4" s="1166"/>
      <c r="AJ4" s="1166"/>
      <c r="BB4" s="969" t="s">
        <v>287</v>
      </c>
      <c r="BC4" s="910">
        <f>SUMIFS(BE17:BE55,$C17:$C55,"1.1")</f>
        <v>0</v>
      </c>
      <c r="BD4" s="915"/>
      <c r="BE4" s="910">
        <f t="shared" ref="BE4:BE7" si="1">BC4-I4</f>
        <v>0</v>
      </c>
      <c r="BF4" s="911">
        <f t="shared" ref="BF4:BF7" si="2">H4-BC4</f>
        <v>0</v>
      </c>
      <c r="BG4" s="989" t="str">
        <f>IF(Souhrn!U7&lt;0,CONCATENATE("je překročena celková částka SC za všechny subjekty (navýšeno u: ",IF(Souhrn!V7&lt;&gt;0,"MŠ - ",""),IF(Souhrn!W7&lt;&gt;0,"ZŠ - ",""),IF(Souhrn!X7&lt;&gt;0,"ŠD - ",""),IF(Souhrn!Y7&lt;&gt;0,"ŠK - ",""),IF(Souhrn!Z7&lt;&gt;0,"SVČ - ",""),IF(Souhrn!AA7&lt;&gt;0,"ZUŠ - ",""),")"),"OK")</f>
        <v>OK</v>
      </c>
    </row>
    <row r="5" spans="2:73" ht="21" customHeight="1" x14ac:dyDescent="0.25">
      <c r="B5" s="78"/>
      <c r="C5" s="78"/>
      <c r="D5" s="78"/>
      <c r="E5" s="4"/>
      <c r="F5" s="1448" t="s">
        <v>288</v>
      </c>
      <c r="G5" s="1448"/>
      <c r="H5" s="826">
        <f>SUMIFS(N17:N55,$C17:$C55,"1.2")</f>
        <v>0</v>
      </c>
      <c r="I5" s="826">
        <f>SUMIFS(AJ17:AJ55,$C17:$C55,"1.2")</f>
        <v>0</v>
      </c>
      <c r="J5" s="746">
        <f t="shared" si="0"/>
        <v>0</v>
      </c>
      <c r="K5" s="1449" t="str">
        <f>IF(Souhrn!G8&lt;0,CONCATENATE("je překročena celková částka SC za všechny subjekty (navýšeno u: ",IF(Souhrn!H8&lt;&gt;0,"MŠ - ",""),IF(Souhrn!I8&lt;&gt;0,"ZŠ - ",""),IF(Souhrn!J8&lt;&gt;0,"ŠD - ",""),IF(Souhrn!K8&lt;&gt;0,"ŠK - ",""),IF(Souhrn!L8&lt;&gt;0,"SVČ - ",""),IF(Souhrn!M8&lt;&gt;0,"ZUŠ - ",""),")"),"OK")</f>
        <v>OK</v>
      </c>
      <c r="L5" s="1449"/>
      <c r="M5" s="1449"/>
      <c r="N5" s="1449"/>
      <c r="O5" s="1449"/>
      <c r="P5" s="1449"/>
      <c r="Q5" s="1449"/>
      <c r="R5" s="1449"/>
      <c r="S5" s="1449"/>
      <c r="T5" s="1449"/>
      <c r="U5" s="1449"/>
      <c r="V5" s="1449"/>
      <c r="W5" s="1449"/>
      <c r="X5" s="1449"/>
      <c r="Y5" s="1449"/>
      <c r="Z5" s="1449"/>
      <c r="AA5" s="1449"/>
      <c r="AB5" s="1449"/>
      <c r="AC5" s="1449"/>
      <c r="AD5" s="1449"/>
      <c r="AE5" s="1449"/>
      <c r="AF5" s="1449"/>
      <c r="AG5" s="1449"/>
      <c r="AH5" s="1449"/>
      <c r="AI5" s="1449"/>
      <c r="AJ5" s="1449"/>
      <c r="BB5" s="1039" t="s">
        <v>288</v>
      </c>
      <c r="BC5" s="1040">
        <f>SUMIFS(BE17:BE55,$C17:$C55,"1.2")</f>
        <v>0</v>
      </c>
      <c r="BD5" s="1031"/>
      <c r="BE5" s="1040">
        <f t="shared" si="1"/>
        <v>0</v>
      </c>
      <c r="BF5" s="1043">
        <f t="shared" si="2"/>
        <v>0</v>
      </c>
      <c r="BG5" s="1042" t="str">
        <f>IF(Souhrn!U8&lt;0,CONCATENATE("je překročena celková částka SC za všechny subjekty (navýšeno u: ",IF(Souhrn!V8&lt;&gt;0,"MŠ - ",""),IF(Souhrn!W8&lt;&gt;0,"ZŠ - ",""),IF(Souhrn!X8&lt;&gt;0,"ŠD - ",""),IF(Souhrn!Y8&lt;&gt;0,"ŠK - ",""),IF(Souhrn!Z8&lt;&gt;0,"SVČ - ",""),IF(Souhrn!AA8&lt;&gt;0,"ZUŠ - ",""),")"),"OK")</f>
        <v>OK</v>
      </c>
    </row>
    <row r="6" spans="2:73" ht="21" customHeight="1" x14ac:dyDescent="0.25">
      <c r="B6" s="78"/>
      <c r="C6" s="78"/>
      <c r="D6" s="78"/>
      <c r="E6" s="4"/>
      <c r="F6" s="1451" t="s">
        <v>289</v>
      </c>
      <c r="G6" s="1451"/>
      <c r="H6" s="916">
        <f>SUMIFS(N17:N55,$C17:$C55,"1.5")</f>
        <v>0</v>
      </c>
      <c r="I6" s="916">
        <f>SUMIFS(AJ17:AJ55,$C17:$C55,"1.5")</f>
        <v>0</v>
      </c>
      <c r="J6" s="917">
        <f t="shared" si="0"/>
        <v>0</v>
      </c>
      <c r="K6" s="1452" t="str">
        <f>IF(Souhrn!G9&lt;0,CONCATENATE("je překročena celková částka SC za všechny subjekty (navýšeno u: ",IF(Souhrn!H9&lt;&gt;0,"MŠ - ",""),IF(Souhrn!I9&lt;&gt;0,"ZŠ - ",""),IF(Souhrn!J9&lt;&gt;0,"ŠD - ",""),IF(Souhrn!K9&lt;&gt;0,"ŠK - ",""),IF(Souhrn!L9&lt;&gt;0,"SVČ - ",""),IF(Souhrn!M9&lt;&gt;0,"ZUŠ - ",""),")"),"OK")</f>
        <v>OK</v>
      </c>
      <c r="L6" s="1452"/>
      <c r="M6" s="1452"/>
      <c r="N6" s="1452"/>
      <c r="O6" s="1452"/>
      <c r="P6" s="1452"/>
      <c r="Q6" s="1452"/>
      <c r="R6" s="1452"/>
      <c r="S6" s="1452"/>
      <c r="T6" s="1452"/>
      <c r="U6" s="1452"/>
      <c r="V6" s="1452"/>
      <c r="W6" s="1452"/>
      <c r="X6" s="1452"/>
      <c r="Y6" s="1452"/>
      <c r="Z6" s="1452"/>
      <c r="AA6" s="1452"/>
      <c r="AB6" s="1452"/>
      <c r="AC6" s="1452"/>
      <c r="AD6" s="1452"/>
      <c r="AE6" s="1452"/>
      <c r="AF6" s="1452"/>
      <c r="AG6" s="1452"/>
      <c r="AH6" s="1452"/>
      <c r="AI6" s="1452"/>
      <c r="AJ6" s="1452"/>
      <c r="BB6" s="1045" t="s">
        <v>289</v>
      </c>
      <c r="BC6" s="1046">
        <f>SUMIFS(BE17:BE55,$C17:$C55,"1.5")</f>
        <v>0</v>
      </c>
      <c r="BD6" s="1036"/>
      <c r="BE6" s="1046">
        <f t="shared" si="1"/>
        <v>0</v>
      </c>
      <c r="BF6" s="1047">
        <f t="shared" si="2"/>
        <v>0</v>
      </c>
      <c r="BG6" s="1051" t="str">
        <f>IF(Souhrn!U9&lt;0,CONCATENATE("je překročena celková částka SC za všechny subjekty (navýšeno u: ",IF(Souhrn!V9&lt;&gt;0,"MŠ - ",""),IF(Souhrn!W9&lt;&gt;0,"ZŠ - ",""),IF(Souhrn!X9&lt;&gt;0,"ŠD - ",""),IF(Souhrn!Y9&lt;&gt;0,"ŠK - ",""),IF(Souhrn!Z9&lt;&gt;0,"SVČ - ",""),IF(Souhrn!AA9&lt;&gt;0,"ZUŠ - ",""),")"),"OK")</f>
        <v>OK</v>
      </c>
    </row>
    <row r="7" spans="2:73" ht="21" customHeight="1" x14ac:dyDescent="0.25">
      <c r="B7" s="78"/>
      <c r="C7" s="78"/>
      <c r="D7" s="78"/>
      <c r="E7" s="4"/>
      <c r="F7" s="1448" t="s">
        <v>290</v>
      </c>
      <c r="G7" s="1448"/>
      <c r="H7" s="826">
        <f>SUMIFS(N17:N55,$C17:$C55,"3.1")</f>
        <v>0</v>
      </c>
      <c r="I7" s="826">
        <f>SUMIFS(AJ17:AJ55,$C17:$C55,"3.1")</f>
        <v>0</v>
      </c>
      <c r="J7" s="746">
        <f t="shared" si="0"/>
        <v>0</v>
      </c>
      <c r="K7" s="1449" t="str">
        <f>IF(Souhrn!G10&lt;0,CONCATENATE("je překročena celková částka SC za všechny subjekty (navýšeno u: ",IF(Souhrn!H10&lt;&gt;0,"MŠ - ",""),IF(Souhrn!I10&lt;&gt;0,"ZŠ - ",""),IF(Souhrn!J10&lt;&gt;0,"ŠD - ",""),IF(Souhrn!K10&lt;&gt;0,"ŠK - ",""),IF(Souhrn!L10&lt;&gt;0,"SVČ - ",""),IF(Souhrn!M10&lt;&gt;0,"ZUŠ - ",""),")"),"OK")</f>
        <v>OK</v>
      </c>
      <c r="L7" s="1449"/>
      <c r="M7" s="1449"/>
      <c r="N7" s="1449"/>
      <c r="O7" s="1449"/>
      <c r="P7" s="1449"/>
      <c r="Q7" s="1449"/>
      <c r="R7" s="1449"/>
      <c r="S7" s="1449"/>
      <c r="T7" s="1449"/>
      <c r="U7" s="1449"/>
      <c r="V7" s="1449"/>
      <c r="W7" s="1449"/>
      <c r="X7" s="1449"/>
      <c r="Y7" s="1449"/>
      <c r="Z7" s="1449"/>
      <c r="AA7" s="1449"/>
      <c r="AB7" s="1449"/>
      <c r="AC7" s="1449"/>
      <c r="AD7" s="1449"/>
      <c r="AE7" s="1449"/>
      <c r="AF7" s="1449"/>
      <c r="AG7" s="1449"/>
      <c r="AH7" s="1449"/>
      <c r="AI7" s="1449"/>
      <c r="AJ7" s="1449"/>
      <c r="BB7" s="1039" t="s">
        <v>290</v>
      </c>
      <c r="BC7" s="1040">
        <f>SUMIFS(BE17:BE55,$C17:$C55,"3.1")</f>
        <v>0</v>
      </c>
      <c r="BD7" s="1031"/>
      <c r="BE7" s="1040">
        <f t="shared" si="1"/>
        <v>0</v>
      </c>
      <c r="BF7" s="1043">
        <f t="shared" si="2"/>
        <v>0</v>
      </c>
      <c r="BG7" s="1042" t="str">
        <f>IF(Souhrn!U10&lt;0,CONCATENATE("je překročena celková částka SC za všechny subjekty (navýšeno u: ",IF(Souhrn!V10&lt;&gt;0,"MŠ - ",""),IF(Souhrn!W10&lt;&gt;0,"ZŠ - ",""),IF(Souhrn!X10&lt;&gt;0,"ŠD - ",""),IF(Souhrn!Y10&lt;&gt;0,"ŠK - ",""),IF(Souhrn!Z10&lt;&gt;0,"SVČ - ",""),IF(Souhrn!AA10&lt;&gt;0,"ZUŠ - ",""),")"),"OK")</f>
        <v>OK</v>
      </c>
    </row>
    <row r="8" spans="2:73" ht="24" customHeight="1" x14ac:dyDescent="0.25">
      <c r="B8" s="78"/>
      <c r="C8" s="78"/>
      <c r="D8" s="78"/>
      <c r="E8" s="4"/>
      <c r="F8" s="4"/>
    </row>
    <row r="9" spans="2:73" ht="24" customHeight="1" x14ac:dyDescent="0.25">
      <c r="B9" s="78"/>
      <c r="C9" s="78"/>
      <c r="D9" s="78"/>
      <c r="E9" s="4"/>
      <c r="F9" s="4"/>
      <c r="AG9" s="1493" t="s">
        <v>319</v>
      </c>
      <c r="AH9" s="1493"/>
      <c r="AI9" s="1493"/>
      <c r="AJ9" s="1493"/>
      <c r="AK9" s="1493"/>
      <c r="AL9" s="1493"/>
      <c r="BB9" s="1493" t="s">
        <v>320</v>
      </c>
      <c r="BC9" s="1493"/>
      <c r="BD9" s="1493"/>
      <c r="BE9" s="1493"/>
      <c r="BF9" s="1493"/>
      <c r="BG9" s="1493"/>
    </row>
    <row r="10" spans="2:73" ht="24" customHeight="1" thickBot="1" x14ac:dyDescent="0.3">
      <c r="B10" s="78"/>
      <c r="C10" s="78"/>
      <c r="D10" s="78"/>
      <c r="E10" s="4"/>
      <c r="F10" s="4"/>
    </row>
    <row r="11" spans="2:73" ht="9.75" customHeight="1" x14ac:dyDescent="0.25">
      <c r="B11" s="9"/>
      <c r="C11" s="11"/>
      <c r="D11" s="11"/>
      <c r="E11" s="11"/>
      <c r="F11" s="11"/>
      <c r="G11" s="11"/>
      <c r="H11" s="1465" t="s">
        <v>33</v>
      </c>
      <c r="I11" s="1466"/>
      <c r="J11" s="1467"/>
      <c r="K11" s="1453" t="s">
        <v>21</v>
      </c>
      <c r="L11" s="1456" t="s">
        <v>317</v>
      </c>
      <c r="M11" s="144">
        <v>100000</v>
      </c>
      <c r="N11" s="1459" t="s">
        <v>22</v>
      </c>
      <c r="P11" s="1477" t="s">
        <v>11</v>
      </c>
      <c r="Q11" s="1440" t="s">
        <v>0</v>
      </c>
      <c r="R11" s="1440" t="s">
        <v>1</v>
      </c>
      <c r="S11" s="1440" t="s">
        <v>97</v>
      </c>
      <c r="T11" s="1440" t="s">
        <v>98</v>
      </c>
      <c r="U11" s="1488" t="s">
        <v>99</v>
      </c>
      <c r="V11" s="1488" t="s">
        <v>100</v>
      </c>
      <c r="W11" s="1490" t="s">
        <v>4</v>
      </c>
      <c r="X11" s="1440" t="s">
        <v>5</v>
      </c>
      <c r="Y11" s="1440" t="s">
        <v>6</v>
      </c>
      <c r="Z11" s="1440" t="s">
        <v>7</v>
      </c>
      <c r="AA11" s="1494" t="s">
        <v>8</v>
      </c>
      <c r="AB11" s="1496" t="s">
        <v>3</v>
      </c>
      <c r="AG11" s="1453" t="s">
        <v>21</v>
      </c>
      <c r="AH11" s="1456" t="s">
        <v>318</v>
      </c>
      <c r="AI11" s="827">
        <v>100000</v>
      </c>
      <c r="AJ11" s="1459" t="s">
        <v>22</v>
      </c>
      <c r="AK11" s="1459" t="s">
        <v>279</v>
      </c>
      <c r="AL11" s="1459" t="s">
        <v>280</v>
      </c>
      <c r="AM11" s="17"/>
      <c r="AN11" s="1477" t="s">
        <v>11</v>
      </c>
      <c r="AO11" s="1440" t="s">
        <v>0</v>
      </c>
      <c r="AP11" s="1440" t="s">
        <v>1</v>
      </c>
      <c r="AQ11" s="1440" t="s">
        <v>97</v>
      </c>
      <c r="AR11" s="1440" t="s">
        <v>98</v>
      </c>
      <c r="AS11" s="1488" t="s">
        <v>99</v>
      </c>
      <c r="AT11" s="1488" t="s">
        <v>100</v>
      </c>
      <c r="AU11" s="1490" t="s">
        <v>4</v>
      </c>
      <c r="AV11" s="1440" t="s">
        <v>5</v>
      </c>
      <c r="AW11" s="1440" t="s">
        <v>6</v>
      </c>
      <c r="AX11" s="1440" t="s">
        <v>7</v>
      </c>
      <c r="AY11" s="1494" t="s">
        <v>8</v>
      </c>
      <c r="AZ11" s="1496" t="s">
        <v>3</v>
      </c>
      <c r="BB11" s="1453" t="s">
        <v>21</v>
      </c>
      <c r="BC11" s="1456" t="s">
        <v>318</v>
      </c>
      <c r="BD11" s="827">
        <v>100000</v>
      </c>
      <c r="BE11" s="1459" t="s">
        <v>22</v>
      </c>
      <c r="BF11" s="1459" t="s">
        <v>279</v>
      </c>
      <c r="BG11" s="1459" t="s">
        <v>321</v>
      </c>
      <c r="BH11" s="17"/>
      <c r="BI11" s="1477" t="s">
        <v>11</v>
      </c>
      <c r="BJ11" s="1440" t="s">
        <v>0</v>
      </c>
      <c r="BK11" s="1440" t="s">
        <v>1</v>
      </c>
      <c r="BL11" s="1440" t="s">
        <v>97</v>
      </c>
      <c r="BM11" s="1440" t="s">
        <v>98</v>
      </c>
      <c r="BN11" s="1488" t="s">
        <v>99</v>
      </c>
      <c r="BO11" s="1488" t="s">
        <v>100</v>
      </c>
      <c r="BP11" s="1490" t="s">
        <v>4</v>
      </c>
      <c r="BQ11" s="1440" t="s">
        <v>5</v>
      </c>
      <c r="BR11" s="1440" t="s">
        <v>6</v>
      </c>
      <c r="BS11" s="1440" t="s">
        <v>7</v>
      </c>
      <c r="BT11" s="1494" t="s">
        <v>8</v>
      </c>
      <c r="BU11" s="1496" t="s">
        <v>3</v>
      </c>
    </row>
    <row r="12" spans="2:73" s="560" customFormat="1" ht="25.5" customHeight="1" x14ac:dyDescent="0.25">
      <c r="B12" s="1479" t="s">
        <v>47</v>
      </c>
      <c r="C12" s="1480"/>
      <c r="D12" s="1480"/>
      <c r="E12" s="1480"/>
      <c r="F12" s="1480"/>
      <c r="G12" s="1481"/>
      <c r="H12" s="1468"/>
      <c r="I12" s="1469"/>
      <c r="J12" s="1470"/>
      <c r="K12" s="1454"/>
      <c r="L12" s="1457"/>
      <c r="M12" s="558">
        <v>1800</v>
      </c>
      <c r="N12" s="1460"/>
      <c r="O12" s="559"/>
      <c r="P12" s="1478"/>
      <c r="Q12" s="1441"/>
      <c r="R12" s="1441"/>
      <c r="S12" s="1441"/>
      <c r="T12" s="1441"/>
      <c r="U12" s="1489"/>
      <c r="V12" s="1489"/>
      <c r="W12" s="1491"/>
      <c r="X12" s="1441"/>
      <c r="Y12" s="1441"/>
      <c r="Z12" s="1441"/>
      <c r="AA12" s="1495"/>
      <c r="AB12" s="1497"/>
      <c r="AG12" s="1454"/>
      <c r="AH12" s="1457"/>
      <c r="AI12" s="558">
        <v>1800</v>
      </c>
      <c r="AJ12" s="1460"/>
      <c r="AK12" s="1460"/>
      <c r="AL12" s="1460"/>
      <c r="AM12" s="559"/>
      <c r="AN12" s="1478"/>
      <c r="AO12" s="1441"/>
      <c r="AP12" s="1441"/>
      <c r="AQ12" s="1441"/>
      <c r="AR12" s="1441"/>
      <c r="AS12" s="1489"/>
      <c r="AT12" s="1489"/>
      <c r="AU12" s="1491"/>
      <c r="AV12" s="1441"/>
      <c r="AW12" s="1441"/>
      <c r="AX12" s="1441"/>
      <c r="AY12" s="1495"/>
      <c r="AZ12" s="1497"/>
      <c r="BB12" s="1454"/>
      <c r="BC12" s="1457"/>
      <c r="BD12" s="558">
        <v>1800</v>
      </c>
      <c r="BE12" s="1460"/>
      <c r="BF12" s="1460"/>
      <c r="BG12" s="1460"/>
      <c r="BH12" s="559"/>
      <c r="BI12" s="1478"/>
      <c r="BJ12" s="1441"/>
      <c r="BK12" s="1441"/>
      <c r="BL12" s="1441"/>
      <c r="BM12" s="1441"/>
      <c r="BN12" s="1489"/>
      <c r="BO12" s="1489"/>
      <c r="BP12" s="1491"/>
      <c r="BQ12" s="1441"/>
      <c r="BR12" s="1441"/>
      <c r="BS12" s="1441"/>
      <c r="BT12" s="1495"/>
      <c r="BU12" s="1497"/>
    </row>
    <row r="13" spans="2:73" s="5" customFormat="1" ht="41.25" customHeight="1" x14ac:dyDescent="0.3">
      <c r="B13" s="10"/>
      <c r="C13" s="12"/>
      <c r="D13" s="432" t="s">
        <v>316</v>
      </c>
      <c r="E13" s="416"/>
      <c r="F13" s="905" t="s">
        <v>16</v>
      </c>
      <c r="G13" s="13"/>
      <c r="H13" s="1468"/>
      <c r="I13" s="1469"/>
      <c r="J13" s="1470"/>
      <c r="K13" s="1454"/>
      <c r="L13" s="1457"/>
      <c r="M13" s="145">
        <f>IF(SUM($W$17:$W$55)&lt;&gt;0,1,0)</f>
        <v>0</v>
      </c>
      <c r="N13" s="1460"/>
      <c r="O13" s="17"/>
      <c r="P13" s="1478"/>
      <c r="Q13" s="1441"/>
      <c r="R13" s="1441"/>
      <c r="S13" s="1441"/>
      <c r="T13" s="1441"/>
      <c r="U13" s="1489"/>
      <c r="V13" s="1489"/>
      <c r="W13" s="1491"/>
      <c r="X13" s="1441"/>
      <c r="Y13" s="1441"/>
      <c r="Z13" s="1441"/>
      <c r="AA13" s="1495"/>
      <c r="AB13" s="1497"/>
      <c r="AG13" s="1454"/>
      <c r="AH13" s="1457"/>
      <c r="AI13" s="828">
        <f>IF(SUM(AU17:AU55)&lt;&gt;0,1,0)</f>
        <v>0</v>
      </c>
      <c r="AJ13" s="1460"/>
      <c r="AK13" s="1460"/>
      <c r="AL13" s="1460"/>
      <c r="AM13" s="17"/>
      <c r="AN13" s="1478"/>
      <c r="AO13" s="1441"/>
      <c r="AP13" s="1441"/>
      <c r="AQ13" s="1441"/>
      <c r="AR13" s="1441"/>
      <c r="AS13" s="1489"/>
      <c r="AT13" s="1489"/>
      <c r="AU13" s="1491"/>
      <c r="AV13" s="1441"/>
      <c r="AW13" s="1441"/>
      <c r="AX13" s="1441"/>
      <c r="AY13" s="1495"/>
      <c r="AZ13" s="1497"/>
      <c r="BB13" s="1454"/>
      <c r="BC13" s="1457"/>
      <c r="BD13" s="828">
        <f>IF(SUM(BP17:BP55)&lt;&gt;0,1,0)</f>
        <v>0</v>
      </c>
      <c r="BE13" s="1460"/>
      <c r="BF13" s="1460"/>
      <c r="BG13" s="1460"/>
      <c r="BH13" s="17"/>
      <c r="BI13" s="1478"/>
      <c r="BJ13" s="1441"/>
      <c r="BK13" s="1441"/>
      <c r="BL13" s="1441"/>
      <c r="BM13" s="1441"/>
      <c r="BN13" s="1489"/>
      <c r="BO13" s="1489"/>
      <c r="BP13" s="1491"/>
      <c r="BQ13" s="1441"/>
      <c r="BR13" s="1441"/>
      <c r="BS13" s="1441"/>
      <c r="BT13" s="1495"/>
      <c r="BU13" s="1497"/>
    </row>
    <row r="14" spans="2:73" s="7" customFormat="1" ht="28.5" customHeight="1" x14ac:dyDescent="0.3">
      <c r="B14" s="10"/>
      <c r="C14" s="12"/>
      <c r="D14" s="882">
        <v>0</v>
      </c>
      <c r="E14" s="416"/>
      <c r="F14" s="906">
        <f>IF(M15&gt;5000000,5000000,M15)</f>
        <v>0</v>
      </c>
      <c r="G14" s="14"/>
      <c r="H14" s="1468"/>
      <c r="I14" s="1469"/>
      <c r="J14" s="1470"/>
      <c r="K14" s="1454"/>
      <c r="L14" s="1457"/>
      <c r="M14" s="146">
        <f>IF((D14=0),IF(N56&gt;0,1,0),0)</f>
        <v>0</v>
      </c>
      <c r="N14" s="1460"/>
      <c r="O14" s="17"/>
      <c r="P14" s="1478"/>
      <c r="Q14" s="1441"/>
      <c r="R14" s="1441"/>
      <c r="S14" s="1441"/>
      <c r="T14" s="1441"/>
      <c r="U14" s="1489"/>
      <c r="V14" s="1489"/>
      <c r="W14" s="1491"/>
      <c r="X14" s="1441"/>
      <c r="Y14" s="1441"/>
      <c r="Z14" s="1441"/>
      <c r="AA14" s="1495"/>
      <c r="AB14" s="1497"/>
      <c r="AG14" s="1454"/>
      <c r="AH14" s="1457"/>
      <c r="AI14" s="146">
        <f>IF((D14=0),IF(AJ56&gt;0,1,0),0)</f>
        <v>0</v>
      </c>
      <c r="AJ14" s="1460"/>
      <c r="AK14" s="1460"/>
      <c r="AL14" s="1460"/>
      <c r="AM14" s="17"/>
      <c r="AN14" s="1478"/>
      <c r="AO14" s="1441"/>
      <c r="AP14" s="1441"/>
      <c r="AQ14" s="1441"/>
      <c r="AR14" s="1441"/>
      <c r="AS14" s="1489"/>
      <c r="AT14" s="1489"/>
      <c r="AU14" s="1491"/>
      <c r="AV14" s="1441"/>
      <c r="AW14" s="1441"/>
      <c r="AX14" s="1441"/>
      <c r="AY14" s="1495"/>
      <c r="AZ14" s="1497"/>
      <c r="BB14" s="1454"/>
      <c r="BC14" s="1457"/>
      <c r="BD14" s="146">
        <f>IF(($D$14=0),IF(BE56&gt;0,1,0),0)</f>
        <v>0</v>
      </c>
      <c r="BE14" s="1460"/>
      <c r="BF14" s="1460"/>
      <c r="BG14" s="1460"/>
      <c r="BH14" s="17"/>
      <c r="BI14" s="1478"/>
      <c r="BJ14" s="1441"/>
      <c r="BK14" s="1441"/>
      <c r="BL14" s="1441"/>
      <c r="BM14" s="1441"/>
      <c r="BN14" s="1489"/>
      <c r="BO14" s="1489"/>
      <c r="BP14" s="1491"/>
      <c r="BQ14" s="1441"/>
      <c r="BR14" s="1441"/>
      <c r="BS14" s="1441"/>
      <c r="BT14" s="1495"/>
      <c r="BU14" s="1497"/>
    </row>
    <row r="15" spans="2:73" s="1" customFormat="1" ht="18" customHeight="1" thickBot="1" x14ac:dyDescent="0.3">
      <c r="B15" s="10"/>
      <c r="C15" s="15"/>
      <c r="D15" s="15"/>
      <c r="E15" s="15"/>
      <c r="F15" s="15"/>
      <c r="G15" s="14"/>
      <c r="H15" s="1471"/>
      <c r="I15" s="1472"/>
      <c r="J15" s="1473"/>
      <c r="K15" s="1455"/>
      <c r="L15" s="1458"/>
      <c r="M15" s="563">
        <f>IF(D14&gt;0,M11+D14*M12,0)</f>
        <v>0</v>
      </c>
      <c r="N15" s="1461"/>
      <c r="O15" s="18"/>
      <c r="P15" s="1492" t="s">
        <v>10</v>
      </c>
      <c r="Q15" s="1486"/>
      <c r="R15" s="1486"/>
      <c r="S15" s="1486"/>
      <c r="T15" s="1486"/>
      <c r="U15" s="1486"/>
      <c r="V15" s="1487"/>
      <c r="W15" s="1485" t="s">
        <v>9</v>
      </c>
      <c r="X15" s="1486"/>
      <c r="Y15" s="1486"/>
      <c r="Z15" s="1486"/>
      <c r="AA15" s="1487"/>
      <c r="AB15" s="16" t="s">
        <v>2</v>
      </c>
      <c r="AG15" s="1455"/>
      <c r="AH15" s="1458"/>
      <c r="AI15" s="563">
        <f>IF(D14&gt;0,AI11+D14*AI12,0)</f>
        <v>0</v>
      </c>
      <c r="AJ15" s="1461"/>
      <c r="AK15" s="1461"/>
      <c r="AL15" s="1461"/>
      <c r="AM15" s="18"/>
      <c r="AN15" s="1492" t="s">
        <v>10</v>
      </c>
      <c r="AO15" s="1486"/>
      <c r="AP15" s="1486"/>
      <c r="AQ15" s="1486"/>
      <c r="AR15" s="1486"/>
      <c r="AS15" s="1486"/>
      <c r="AT15" s="1487"/>
      <c r="AU15" s="1485" t="s">
        <v>9</v>
      </c>
      <c r="AV15" s="1486"/>
      <c r="AW15" s="1486"/>
      <c r="AX15" s="1486"/>
      <c r="AY15" s="1487"/>
      <c r="AZ15" s="16" t="s">
        <v>2</v>
      </c>
      <c r="BB15" s="1455"/>
      <c r="BC15" s="1458"/>
      <c r="BD15" s="563">
        <f>IF($D$14&gt;0,BD11+$D$14*BD12,0)</f>
        <v>0</v>
      </c>
      <c r="BE15" s="1461"/>
      <c r="BF15" s="1461"/>
      <c r="BG15" s="1461"/>
      <c r="BH15" s="18"/>
      <c r="BI15" s="1492" t="s">
        <v>10</v>
      </c>
      <c r="BJ15" s="1486"/>
      <c r="BK15" s="1486"/>
      <c r="BL15" s="1486"/>
      <c r="BM15" s="1486"/>
      <c r="BN15" s="1486"/>
      <c r="BO15" s="1487"/>
      <c r="BP15" s="1485" t="s">
        <v>9</v>
      </c>
      <c r="BQ15" s="1486"/>
      <c r="BR15" s="1486"/>
      <c r="BS15" s="1486"/>
      <c r="BT15" s="1487"/>
      <c r="BU15" s="16" t="s">
        <v>2</v>
      </c>
    </row>
    <row r="16" spans="2:73" s="1" customFormat="1" ht="18" thickBot="1" x14ac:dyDescent="0.3">
      <c r="B16" s="1482" t="s">
        <v>56</v>
      </c>
      <c r="C16" s="1483"/>
      <c r="D16" s="1483"/>
      <c r="E16" s="1483"/>
      <c r="F16" s="1483"/>
      <c r="G16" s="1483"/>
      <c r="H16" s="1444" t="str">
        <f>H56</f>
        <v xml:space="preserve"> možno ještě rozdělit</v>
      </c>
      <c r="I16" s="1444"/>
      <c r="J16" s="1444"/>
      <c r="K16" s="907">
        <f>K56</f>
        <v>0</v>
      </c>
      <c r="L16" s="716"/>
      <c r="M16" s="195">
        <f>M56</f>
        <v>0</v>
      </c>
      <c r="N16" s="188">
        <f>N56</f>
        <v>0</v>
      </c>
      <c r="O16" s="18"/>
      <c r="P16" s="196">
        <v>54000</v>
      </c>
      <c r="Q16" s="197">
        <v>50501</v>
      </c>
      <c r="R16" s="197">
        <v>52601</v>
      </c>
      <c r="S16" s="197">
        <v>52602</v>
      </c>
      <c r="T16" s="197">
        <v>52106</v>
      </c>
      <c r="U16" s="400">
        <v>51212</v>
      </c>
      <c r="V16" s="198">
        <v>51017</v>
      </c>
      <c r="W16" s="199">
        <v>51010</v>
      </c>
      <c r="X16" s="200">
        <v>51610</v>
      </c>
      <c r="Y16" s="200">
        <v>51710</v>
      </c>
      <c r="Z16" s="200">
        <v>51510</v>
      </c>
      <c r="AA16" s="201">
        <v>52510</v>
      </c>
      <c r="AB16" s="202">
        <v>60000</v>
      </c>
      <c r="AG16" s="829">
        <f>AG56</f>
        <v>0</v>
      </c>
      <c r="AH16" s="716"/>
      <c r="AI16" s="195">
        <f>AI56</f>
        <v>0</v>
      </c>
      <c r="AJ16" s="188">
        <f>AJ56</f>
        <v>0</v>
      </c>
      <c r="AK16" s="830"/>
      <c r="AL16" s="831">
        <f>AL56</f>
        <v>0</v>
      </c>
      <c r="AM16" s="18"/>
      <c r="AN16" s="196">
        <v>54000</v>
      </c>
      <c r="AO16" s="197">
        <v>50501</v>
      </c>
      <c r="AP16" s="197">
        <v>52601</v>
      </c>
      <c r="AQ16" s="197">
        <v>52602</v>
      </c>
      <c r="AR16" s="197">
        <v>52106</v>
      </c>
      <c r="AS16" s="400">
        <v>51212</v>
      </c>
      <c r="AT16" s="198">
        <v>51017</v>
      </c>
      <c r="AU16" s="199">
        <v>51010</v>
      </c>
      <c r="AV16" s="200">
        <v>51610</v>
      </c>
      <c r="AW16" s="200">
        <v>51710</v>
      </c>
      <c r="AX16" s="200">
        <v>51510</v>
      </c>
      <c r="AY16" s="201">
        <v>52510</v>
      </c>
      <c r="AZ16" s="202">
        <v>60000</v>
      </c>
      <c r="BB16" s="829">
        <f>BB56</f>
        <v>0</v>
      </c>
      <c r="BC16" s="716"/>
      <c r="BD16" s="195">
        <f>BD56</f>
        <v>0</v>
      </c>
      <c r="BE16" s="188">
        <f>BE56</f>
        <v>0</v>
      </c>
      <c r="BF16" s="830"/>
      <c r="BG16" s="831">
        <f>BG56</f>
        <v>0</v>
      </c>
      <c r="BH16" s="18"/>
      <c r="BI16" s="196">
        <v>54000</v>
      </c>
      <c r="BJ16" s="197">
        <v>50501</v>
      </c>
      <c r="BK16" s="197">
        <v>52601</v>
      </c>
      <c r="BL16" s="197">
        <v>52602</v>
      </c>
      <c r="BM16" s="197">
        <v>52106</v>
      </c>
      <c r="BN16" s="400">
        <v>51212</v>
      </c>
      <c r="BO16" s="198">
        <v>51017</v>
      </c>
      <c r="BP16" s="199">
        <v>51010</v>
      </c>
      <c r="BQ16" s="200">
        <v>51610</v>
      </c>
      <c r="BR16" s="200">
        <v>51710</v>
      </c>
      <c r="BS16" s="200">
        <v>51510</v>
      </c>
      <c r="BT16" s="201">
        <v>52510</v>
      </c>
      <c r="BU16" s="202">
        <v>60000</v>
      </c>
    </row>
    <row r="17" spans="2:73" s="1" customFormat="1" ht="30" customHeight="1" x14ac:dyDescent="0.25">
      <c r="B17" s="171" t="s">
        <v>213</v>
      </c>
      <c r="C17" s="418" t="s">
        <v>104</v>
      </c>
      <c r="D17" s="1463" t="s">
        <v>214</v>
      </c>
      <c r="E17" s="1463"/>
      <c r="F17" s="1463"/>
      <c r="G17" s="1484"/>
      <c r="H17" s="1462" t="s">
        <v>36</v>
      </c>
      <c r="I17" s="1463"/>
      <c r="J17" s="1464"/>
      <c r="K17" s="172">
        <v>3617</v>
      </c>
      <c r="L17" s="884">
        <v>0</v>
      </c>
      <c r="M17" s="436">
        <f>L17</f>
        <v>0</v>
      </c>
      <c r="N17" s="168">
        <f>K17*M17</f>
        <v>0</v>
      </c>
      <c r="O17" s="17"/>
      <c r="P17" s="147"/>
      <c r="Q17" s="148">
        <f>M17*1/120</f>
        <v>0</v>
      </c>
      <c r="R17" s="148"/>
      <c r="S17" s="148"/>
      <c r="T17" s="149"/>
      <c r="U17" s="401"/>
      <c r="V17" s="150"/>
      <c r="W17" s="151">
        <f>IF($M17&lt;&gt;0,"X",0)</f>
        <v>0</v>
      </c>
      <c r="X17" s="149">
        <f>IF($M17&lt;&gt;0,"XXX",0)</f>
        <v>0</v>
      </c>
      <c r="Y17" s="149">
        <f>IF($M17&lt;&gt;0,"XXX",0)</f>
        <v>0</v>
      </c>
      <c r="Z17" s="149">
        <f>IF($M17&lt;&gt;0,"XXX",0)</f>
        <v>0</v>
      </c>
      <c r="AA17" s="152"/>
      <c r="AB17" s="153"/>
      <c r="AG17" s="168">
        <v>3617</v>
      </c>
      <c r="AH17" s="683">
        <v>0</v>
      </c>
      <c r="AI17" s="436">
        <f>AH17</f>
        <v>0</v>
      </c>
      <c r="AJ17" s="772">
        <f>AG17*AI17</f>
        <v>0</v>
      </c>
      <c r="AK17" s="773" t="str">
        <f>IF(C17="1.1","02.3.68.1",IF(C17="1.2","02.3.68.2",IF(C17="1.5","02.3.68.5",IF(C17="3.1","02.3.61.1",))))</f>
        <v>02.3.68.2</v>
      </c>
      <c r="AL17" s="168">
        <f>AJ17-N17</f>
        <v>0</v>
      </c>
      <c r="AM17" s="17"/>
      <c r="AN17" s="147"/>
      <c r="AO17" s="148">
        <f>AI17*1/120</f>
        <v>0</v>
      </c>
      <c r="AP17" s="148"/>
      <c r="AQ17" s="148"/>
      <c r="AR17" s="149"/>
      <c r="AS17" s="401"/>
      <c r="AT17" s="150"/>
      <c r="AU17" s="151">
        <f>IF(AI17&lt;&gt;0,"X",0)</f>
        <v>0</v>
      </c>
      <c r="AV17" s="149">
        <f>IF(AI17&lt;&gt;0,"XXX",0)</f>
        <v>0</v>
      </c>
      <c r="AW17" s="149">
        <f>IF(AI17&lt;&gt;0,"XXX",0)</f>
        <v>0</v>
      </c>
      <c r="AX17" s="149">
        <f>IF(AI17&lt;&gt;0,"XXX",0)</f>
        <v>0</v>
      </c>
      <c r="AY17" s="152"/>
      <c r="AZ17" s="153"/>
      <c r="BB17" s="168">
        <v>3617</v>
      </c>
      <c r="BC17" s="683">
        <v>0</v>
      </c>
      <c r="BD17" s="436">
        <f>BC17</f>
        <v>0</v>
      </c>
      <c r="BE17" s="772">
        <f>BB17*BD17</f>
        <v>0</v>
      </c>
      <c r="BF17" s="773" t="str">
        <f>IF(C17="1.1","02.3.68.1",IF(C17="1.2","02.3.68.2",IF(C17="1.5","02.3.68.5",IF(C17="3.1","02.3.61.1",))))</f>
        <v>02.3.68.2</v>
      </c>
      <c r="BG17" s="168">
        <f>BE17-AJ17</f>
        <v>0</v>
      </c>
      <c r="BH17" s="17"/>
      <c r="BI17" s="147"/>
      <c r="BJ17" s="148">
        <f>BD17*1/120</f>
        <v>0</v>
      </c>
      <c r="BK17" s="148"/>
      <c r="BL17" s="148"/>
      <c r="BM17" s="149"/>
      <c r="BN17" s="401"/>
      <c r="BO17" s="150"/>
      <c r="BP17" s="151">
        <f>IF(BD17&lt;&gt;0,"X",0)</f>
        <v>0</v>
      </c>
      <c r="BQ17" s="149">
        <f>IF(BD17&lt;&gt;0,"XXX",0)</f>
        <v>0</v>
      </c>
      <c r="BR17" s="149">
        <f>IF(BD17&lt;&gt;0,"XXX",0)</f>
        <v>0</v>
      </c>
      <c r="BS17" s="149">
        <f>IF(BD17&lt;&gt;0,"XXX",0)</f>
        <v>0</v>
      </c>
      <c r="BT17" s="152"/>
      <c r="BU17" s="153"/>
    </row>
    <row r="18" spans="2:73" s="1" customFormat="1" ht="30" hidden="1" customHeight="1" x14ac:dyDescent="0.25">
      <c r="B18" s="173"/>
      <c r="C18" s="174"/>
      <c r="D18" s="174"/>
      <c r="E18" s="174"/>
      <c r="F18" s="174"/>
      <c r="G18" s="555"/>
      <c r="H18" s="175"/>
      <c r="I18" s="176"/>
      <c r="J18" s="177"/>
      <c r="K18" s="178"/>
      <c r="L18" s="878"/>
      <c r="M18" s="437"/>
      <c r="N18" s="169"/>
      <c r="O18" s="17"/>
      <c r="P18" s="154"/>
      <c r="Q18" s="155"/>
      <c r="R18" s="155"/>
      <c r="S18" s="155"/>
      <c r="T18" s="156"/>
      <c r="U18" s="402"/>
      <c r="V18" s="157"/>
      <c r="W18" s="158"/>
      <c r="X18" s="156"/>
      <c r="Y18" s="156"/>
      <c r="Z18" s="156"/>
      <c r="AA18" s="159"/>
      <c r="AB18" s="160"/>
      <c r="AG18" s="169"/>
      <c r="AH18" s="3"/>
      <c r="AI18" s="437"/>
      <c r="AJ18" s="774"/>
      <c r="AK18" s="775"/>
      <c r="AL18" s="170"/>
      <c r="AM18" s="17"/>
      <c r="AN18" s="154"/>
      <c r="AO18" s="155"/>
      <c r="AP18" s="155"/>
      <c r="AQ18" s="155"/>
      <c r="AR18" s="156"/>
      <c r="AS18" s="402"/>
      <c r="AT18" s="157"/>
      <c r="AU18" s="158"/>
      <c r="AV18" s="156"/>
      <c r="AW18" s="156"/>
      <c r="AX18" s="156"/>
      <c r="AY18" s="159"/>
      <c r="AZ18" s="160"/>
      <c r="BB18" s="169"/>
      <c r="BC18" s="3"/>
      <c r="BD18" s="437"/>
      <c r="BE18" s="774"/>
      <c r="BF18" s="775"/>
      <c r="BG18" s="170">
        <f t="shared" ref="BG18:BG55" si="3">BE18-AJ18</f>
        <v>0</v>
      </c>
      <c r="BH18" s="17"/>
      <c r="BI18" s="154"/>
      <c r="BJ18" s="155"/>
      <c r="BK18" s="155"/>
      <c r="BL18" s="155"/>
      <c r="BM18" s="156"/>
      <c r="BN18" s="402"/>
      <c r="BO18" s="157"/>
      <c r="BP18" s="158"/>
      <c r="BQ18" s="156"/>
      <c r="BR18" s="156"/>
      <c r="BS18" s="156"/>
      <c r="BT18" s="159"/>
      <c r="BU18" s="160"/>
    </row>
    <row r="19" spans="2:73" s="1" customFormat="1" ht="30" customHeight="1" x14ac:dyDescent="0.25">
      <c r="B19" s="179" t="s">
        <v>215</v>
      </c>
      <c r="C19" s="418" t="s">
        <v>104</v>
      </c>
      <c r="D19" s="1442" t="s">
        <v>216</v>
      </c>
      <c r="E19" s="1442"/>
      <c r="F19" s="1442"/>
      <c r="G19" s="1443"/>
      <c r="H19" s="1445" t="s">
        <v>37</v>
      </c>
      <c r="I19" s="1442"/>
      <c r="J19" s="1446"/>
      <c r="K19" s="180">
        <v>5871</v>
      </c>
      <c r="L19" s="885">
        <v>0</v>
      </c>
      <c r="M19" s="436">
        <f>L19</f>
        <v>0</v>
      </c>
      <c r="N19" s="170">
        <f>K19*M19</f>
        <v>0</v>
      </c>
      <c r="O19" s="17"/>
      <c r="P19" s="161"/>
      <c r="Q19" s="162">
        <f>M19*1/120</f>
        <v>0</v>
      </c>
      <c r="R19" s="162"/>
      <c r="S19" s="162"/>
      <c r="T19" s="163"/>
      <c r="U19" s="403"/>
      <c r="V19" s="164"/>
      <c r="W19" s="165">
        <f>IF($M19&lt;&gt;0,"X",0)</f>
        <v>0</v>
      </c>
      <c r="X19" s="163">
        <f>IF($M19&lt;&gt;0,"XXX",0)</f>
        <v>0</v>
      </c>
      <c r="Y19" s="163">
        <f>IF($M19&lt;&gt;0,"XXX",0)</f>
        <v>0</v>
      </c>
      <c r="Z19" s="163">
        <f>IF($M19&lt;&gt;0,"XXX",0)</f>
        <v>0</v>
      </c>
      <c r="AA19" s="166"/>
      <c r="AB19" s="160"/>
      <c r="AG19" s="170">
        <v>5871</v>
      </c>
      <c r="AH19" s="688">
        <v>0</v>
      </c>
      <c r="AI19" s="436">
        <f>AH19</f>
        <v>0</v>
      </c>
      <c r="AJ19" s="776">
        <f>AG19*AI19</f>
        <v>0</v>
      </c>
      <c r="AK19" s="775" t="str">
        <f>IF(C19="1.1","02.3.68.1",IF(C19="1.2","02.3.68.2",IF(C19="1.5","02.3.68.5",IF(C19="3.1","02.3.61.1",))))</f>
        <v>02.3.68.2</v>
      </c>
      <c r="AL19" s="170">
        <f>AJ19-N19</f>
        <v>0</v>
      </c>
      <c r="AM19" s="17"/>
      <c r="AN19" s="161"/>
      <c r="AO19" s="162">
        <f>AI19*1/120</f>
        <v>0</v>
      </c>
      <c r="AP19" s="162"/>
      <c r="AQ19" s="162"/>
      <c r="AR19" s="163"/>
      <c r="AS19" s="403"/>
      <c r="AT19" s="164"/>
      <c r="AU19" s="165">
        <f>IF(AI19&lt;&gt;0,"X",0)</f>
        <v>0</v>
      </c>
      <c r="AV19" s="163">
        <f>IF(AI19&lt;&gt;0,"XXX",0)</f>
        <v>0</v>
      </c>
      <c r="AW19" s="163">
        <f>IF(AI19&lt;&gt;0,"XXX",0)</f>
        <v>0</v>
      </c>
      <c r="AX19" s="163">
        <f>IF(AI19&lt;&gt;0,"XXX",0)</f>
        <v>0</v>
      </c>
      <c r="AY19" s="166"/>
      <c r="AZ19" s="160"/>
      <c r="BB19" s="170">
        <v>5871</v>
      </c>
      <c r="BC19" s="688">
        <v>0</v>
      </c>
      <c r="BD19" s="436">
        <f>BC19</f>
        <v>0</v>
      </c>
      <c r="BE19" s="776">
        <f>BB19*BD19</f>
        <v>0</v>
      </c>
      <c r="BF19" s="775" t="str">
        <f>IF(C19="1.1","02.3.68.1",IF(C19="1.2","02.3.68.2",IF(C19="1.5","02.3.68.5",IF(C19="3.1","02.3.61.1",))))</f>
        <v>02.3.68.2</v>
      </c>
      <c r="BG19" s="170">
        <f t="shared" si="3"/>
        <v>0</v>
      </c>
      <c r="BH19" s="17"/>
      <c r="BI19" s="161"/>
      <c r="BJ19" s="162">
        <f>BD19*1/120</f>
        <v>0</v>
      </c>
      <c r="BK19" s="162"/>
      <c r="BL19" s="162"/>
      <c r="BM19" s="163"/>
      <c r="BN19" s="403"/>
      <c r="BO19" s="164"/>
      <c r="BP19" s="165">
        <f>IF(BD19&lt;&gt;0,"X",0)</f>
        <v>0</v>
      </c>
      <c r="BQ19" s="163">
        <f>IF(BD19&lt;&gt;0,"XXX",0)</f>
        <v>0</v>
      </c>
      <c r="BR19" s="163">
        <f>IF(BD19&lt;&gt;0,"XXX",0)</f>
        <v>0</v>
      </c>
      <c r="BS19" s="163">
        <f>IF(BD19&lt;&gt;0,"XXX",0)</f>
        <v>0</v>
      </c>
      <c r="BT19" s="166"/>
      <c r="BU19" s="160"/>
    </row>
    <row r="20" spans="2:73" s="1" customFormat="1" ht="30" hidden="1" customHeight="1" x14ac:dyDescent="0.25">
      <c r="B20" s="179"/>
      <c r="C20" s="876"/>
      <c r="D20" s="876"/>
      <c r="E20" s="876"/>
      <c r="F20" s="876"/>
      <c r="G20" s="176"/>
      <c r="H20" s="175"/>
      <c r="I20" s="176"/>
      <c r="J20" s="556"/>
      <c r="K20" s="180"/>
      <c r="L20" s="879"/>
      <c r="M20" s="437"/>
      <c r="N20" s="170"/>
      <c r="O20" s="17"/>
      <c r="P20" s="161"/>
      <c r="Q20" s="162"/>
      <c r="R20" s="162"/>
      <c r="S20" s="162"/>
      <c r="T20" s="163"/>
      <c r="U20" s="403"/>
      <c r="V20" s="164"/>
      <c r="W20" s="165"/>
      <c r="X20" s="163"/>
      <c r="Y20" s="163"/>
      <c r="Z20" s="163"/>
      <c r="AA20" s="166"/>
      <c r="AB20" s="160"/>
      <c r="AG20" s="170"/>
      <c r="AH20" s="2"/>
      <c r="AI20" s="437"/>
      <c r="AJ20" s="776"/>
      <c r="AK20" s="775"/>
      <c r="AL20" s="170"/>
      <c r="AM20" s="17"/>
      <c r="AN20" s="161"/>
      <c r="AO20" s="162"/>
      <c r="AP20" s="162"/>
      <c r="AQ20" s="162"/>
      <c r="AR20" s="163"/>
      <c r="AS20" s="403"/>
      <c r="AT20" s="164"/>
      <c r="AU20" s="165"/>
      <c r="AV20" s="163"/>
      <c r="AW20" s="163"/>
      <c r="AX20" s="163"/>
      <c r="AY20" s="166"/>
      <c r="AZ20" s="160"/>
      <c r="BB20" s="170"/>
      <c r="BC20" s="2"/>
      <c r="BD20" s="437"/>
      <c r="BE20" s="776"/>
      <c r="BF20" s="775"/>
      <c r="BG20" s="170">
        <f t="shared" si="3"/>
        <v>0</v>
      </c>
      <c r="BH20" s="17"/>
      <c r="BI20" s="161"/>
      <c r="BJ20" s="162"/>
      <c r="BK20" s="162"/>
      <c r="BL20" s="162"/>
      <c r="BM20" s="163"/>
      <c r="BN20" s="403"/>
      <c r="BO20" s="164"/>
      <c r="BP20" s="165"/>
      <c r="BQ20" s="163"/>
      <c r="BR20" s="163"/>
      <c r="BS20" s="163"/>
      <c r="BT20" s="166"/>
      <c r="BU20" s="160"/>
    </row>
    <row r="21" spans="2:73" s="1" customFormat="1" ht="30" customHeight="1" x14ac:dyDescent="0.25">
      <c r="B21" s="179" t="s">
        <v>217</v>
      </c>
      <c r="C21" s="417" t="s">
        <v>83</v>
      </c>
      <c r="D21" s="1442" t="s">
        <v>218</v>
      </c>
      <c r="E21" s="1442"/>
      <c r="F21" s="1442"/>
      <c r="G21" s="1443"/>
      <c r="H21" s="1445" t="s">
        <v>219</v>
      </c>
      <c r="I21" s="1442"/>
      <c r="J21" s="1446"/>
      <c r="K21" s="180">
        <v>5233</v>
      </c>
      <c r="L21" s="885">
        <v>0</v>
      </c>
      <c r="M21" s="436">
        <f>L21</f>
        <v>0</v>
      </c>
      <c r="N21" s="170">
        <f>K21*M21</f>
        <v>0</v>
      </c>
      <c r="O21" s="17"/>
      <c r="P21" s="161"/>
      <c r="Q21" s="162">
        <f>M21*1/24</f>
        <v>0</v>
      </c>
      <c r="R21" s="162"/>
      <c r="S21" s="162"/>
      <c r="T21" s="163"/>
      <c r="U21" s="403"/>
      <c r="V21" s="164"/>
      <c r="W21" s="165">
        <f>IF($M21&lt;&gt;0,"X",0)</f>
        <v>0</v>
      </c>
      <c r="X21" s="163">
        <f>IF($M21&lt;&gt;0,"XXX",0)</f>
        <v>0</v>
      </c>
      <c r="Y21" s="163">
        <f>IF($M21&lt;&gt;0,"XXX",0)</f>
        <v>0</v>
      </c>
      <c r="Z21" s="163">
        <f>IF($M21&lt;&gt;0,"XXX",0)</f>
        <v>0</v>
      </c>
      <c r="AA21" s="166"/>
      <c r="AB21" s="160"/>
      <c r="AG21" s="170">
        <v>5233</v>
      </c>
      <c r="AH21" s="688">
        <v>0</v>
      </c>
      <c r="AI21" s="436">
        <f>AH21</f>
        <v>0</v>
      </c>
      <c r="AJ21" s="776">
        <f>AG21*AI21</f>
        <v>0</v>
      </c>
      <c r="AK21" s="775" t="str">
        <f>IF(C21="1.1","02.3.68.1",IF(C21="1.2","02.3.68.2",IF(C21="1.5","02.3.68.5",IF(C21="3.1","02.3.61.1",))))</f>
        <v>02.3.68.5</v>
      </c>
      <c r="AL21" s="170">
        <f>AJ21-N21</f>
        <v>0</v>
      </c>
      <c r="AM21" s="17"/>
      <c r="AN21" s="161"/>
      <c r="AO21" s="162">
        <f>AI21*1/24</f>
        <v>0</v>
      </c>
      <c r="AP21" s="162"/>
      <c r="AQ21" s="162"/>
      <c r="AR21" s="163"/>
      <c r="AS21" s="403"/>
      <c r="AT21" s="164"/>
      <c r="AU21" s="165">
        <f>IF(AI21&lt;&gt;0,"X",0)</f>
        <v>0</v>
      </c>
      <c r="AV21" s="163">
        <f>IF(AI21&lt;&gt;0,"XXX",0)</f>
        <v>0</v>
      </c>
      <c r="AW21" s="163">
        <f>IF(AI21&lt;&gt;0,"XXX",0)</f>
        <v>0</v>
      </c>
      <c r="AX21" s="163">
        <f>IF(AI21&lt;&gt;0,"XXX",0)</f>
        <v>0</v>
      </c>
      <c r="AY21" s="166"/>
      <c r="AZ21" s="160"/>
      <c r="BB21" s="170">
        <v>5233</v>
      </c>
      <c r="BC21" s="688">
        <v>0</v>
      </c>
      <c r="BD21" s="436">
        <f>BC21</f>
        <v>0</v>
      </c>
      <c r="BE21" s="776">
        <f>BB21*BD21</f>
        <v>0</v>
      </c>
      <c r="BF21" s="775" t="str">
        <f>IF(C21="1.1","02.3.68.1",IF(C21="1.2","02.3.68.2",IF(C21="1.5","02.3.68.5",IF(C21="3.1","02.3.61.1",))))</f>
        <v>02.3.68.5</v>
      </c>
      <c r="BG21" s="170">
        <f t="shared" si="3"/>
        <v>0</v>
      </c>
      <c r="BH21" s="17"/>
      <c r="BI21" s="161"/>
      <c r="BJ21" s="162">
        <f>BD21*1/24</f>
        <v>0</v>
      </c>
      <c r="BK21" s="162"/>
      <c r="BL21" s="162"/>
      <c r="BM21" s="163"/>
      <c r="BN21" s="403"/>
      <c r="BO21" s="164"/>
      <c r="BP21" s="165">
        <f>IF(BD21&lt;&gt;0,"X",0)</f>
        <v>0</v>
      </c>
      <c r="BQ21" s="163">
        <f>IF(BD21&lt;&gt;0,"XXX",0)</f>
        <v>0</v>
      </c>
      <c r="BR21" s="163">
        <f>IF(BD21&lt;&gt;0,"XXX",0)</f>
        <v>0</v>
      </c>
      <c r="BS21" s="163">
        <f>IF(BD21&lt;&gt;0,"XXX",0)</f>
        <v>0</v>
      </c>
      <c r="BT21" s="166"/>
      <c r="BU21" s="160"/>
    </row>
    <row r="22" spans="2:73" s="1" customFormat="1" ht="30" hidden="1" customHeight="1" x14ac:dyDescent="0.25">
      <c r="B22" s="179"/>
      <c r="C22" s="876"/>
      <c r="D22" s="876"/>
      <c r="E22" s="876"/>
      <c r="F22" s="876"/>
      <c r="G22" s="176"/>
      <c r="H22" s="175"/>
      <c r="I22" s="176"/>
      <c r="J22" s="556"/>
      <c r="K22" s="180"/>
      <c r="L22" s="879"/>
      <c r="M22" s="436"/>
      <c r="N22" s="170"/>
      <c r="O22" s="17"/>
      <c r="P22" s="161"/>
      <c r="Q22" s="162"/>
      <c r="R22" s="162"/>
      <c r="S22" s="162"/>
      <c r="T22" s="163"/>
      <c r="U22" s="403"/>
      <c r="V22" s="164"/>
      <c r="W22" s="165"/>
      <c r="X22" s="163"/>
      <c r="Y22" s="163"/>
      <c r="Z22" s="163"/>
      <c r="AA22" s="166"/>
      <c r="AB22" s="160"/>
      <c r="AG22" s="170"/>
      <c r="AH22" s="2"/>
      <c r="AI22" s="436"/>
      <c r="AJ22" s="776"/>
      <c r="AK22" s="775"/>
      <c r="AL22" s="170"/>
      <c r="AM22" s="17"/>
      <c r="AN22" s="161"/>
      <c r="AO22" s="162"/>
      <c r="AP22" s="162"/>
      <c r="AQ22" s="162"/>
      <c r="AR22" s="163"/>
      <c r="AS22" s="403"/>
      <c r="AT22" s="164"/>
      <c r="AU22" s="165"/>
      <c r="AV22" s="163"/>
      <c r="AW22" s="163"/>
      <c r="AX22" s="163"/>
      <c r="AY22" s="166"/>
      <c r="AZ22" s="160"/>
      <c r="BB22" s="170"/>
      <c r="BC22" s="2"/>
      <c r="BD22" s="436"/>
      <c r="BE22" s="776"/>
      <c r="BF22" s="775"/>
      <c r="BG22" s="170">
        <f t="shared" si="3"/>
        <v>0</v>
      </c>
      <c r="BH22" s="17"/>
      <c r="BI22" s="161"/>
      <c r="BJ22" s="162"/>
      <c r="BK22" s="162"/>
      <c r="BL22" s="162"/>
      <c r="BM22" s="163"/>
      <c r="BN22" s="403"/>
      <c r="BO22" s="164"/>
      <c r="BP22" s="165"/>
      <c r="BQ22" s="163"/>
      <c r="BR22" s="163"/>
      <c r="BS22" s="163"/>
      <c r="BT22" s="166"/>
      <c r="BU22" s="160"/>
    </row>
    <row r="23" spans="2:73" s="1" customFormat="1" ht="30" customHeight="1" x14ac:dyDescent="0.25">
      <c r="B23" s="179" t="s">
        <v>220</v>
      </c>
      <c r="C23" s="418" t="s">
        <v>104</v>
      </c>
      <c r="D23" s="1442" t="s">
        <v>252</v>
      </c>
      <c r="E23" s="1442"/>
      <c r="F23" s="1442"/>
      <c r="G23" s="1443"/>
      <c r="H23" s="1445" t="s">
        <v>35</v>
      </c>
      <c r="I23" s="1442"/>
      <c r="J23" s="1446"/>
      <c r="K23" s="180">
        <v>3480</v>
      </c>
      <c r="L23" s="885">
        <v>0</v>
      </c>
      <c r="M23" s="436">
        <f>L23</f>
        <v>0</v>
      </c>
      <c r="N23" s="170">
        <f>K23*M23</f>
        <v>0</v>
      </c>
      <c r="O23" s="17"/>
      <c r="P23" s="161">
        <f>IF(M23&lt;&gt;0,"*",0)</f>
        <v>0</v>
      </c>
      <c r="Q23" s="162"/>
      <c r="R23" s="162"/>
      <c r="S23" s="162"/>
      <c r="T23" s="163"/>
      <c r="U23" s="403"/>
      <c r="V23" s="164"/>
      <c r="W23" s="165"/>
      <c r="X23" s="163"/>
      <c r="Y23" s="163"/>
      <c r="Z23" s="163"/>
      <c r="AA23" s="167">
        <f>M23/2</f>
        <v>0</v>
      </c>
      <c r="AB23" s="160">
        <f>M23/3</f>
        <v>0</v>
      </c>
      <c r="AG23" s="170">
        <v>3480</v>
      </c>
      <c r="AH23" s="688">
        <v>0</v>
      </c>
      <c r="AI23" s="436">
        <f>AH23</f>
        <v>0</v>
      </c>
      <c r="AJ23" s="776">
        <f>AG23*AI23</f>
        <v>0</v>
      </c>
      <c r="AK23" s="775" t="str">
        <f>IF(C23="1.1","02.3.68.1",IF(C23="1.2","02.3.68.2",IF(C23="1.5","02.3.68.5",IF(C23="3.1","02.3.61.1",))))</f>
        <v>02.3.68.2</v>
      </c>
      <c r="AL23" s="170">
        <f>AJ23-N23</f>
        <v>0</v>
      </c>
      <c r="AM23" s="17"/>
      <c r="AN23" s="161">
        <f>IF(AI23&lt;&gt;0,"*",0)</f>
        <v>0</v>
      </c>
      <c r="AO23" s="162"/>
      <c r="AP23" s="162"/>
      <c r="AQ23" s="162"/>
      <c r="AR23" s="163"/>
      <c r="AS23" s="403"/>
      <c r="AT23" s="164"/>
      <c r="AU23" s="165"/>
      <c r="AV23" s="163"/>
      <c r="AW23" s="163"/>
      <c r="AX23" s="163"/>
      <c r="AY23" s="167">
        <f>AI23/2</f>
        <v>0</v>
      </c>
      <c r="AZ23" s="160">
        <f>AI23/3</f>
        <v>0</v>
      </c>
      <c r="BB23" s="170">
        <v>3480</v>
      </c>
      <c r="BC23" s="688">
        <v>0</v>
      </c>
      <c r="BD23" s="436">
        <f>BC23</f>
        <v>0</v>
      </c>
      <c r="BE23" s="776">
        <f>BB23*BD23</f>
        <v>0</v>
      </c>
      <c r="BF23" s="775" t="str">
        <f>IF(C23="1.1","02.3.68.1",IF(C23="1.2","02.3.68.2",IF(C23="1.5","02.3.68.5",IF(C23="3.1","02.3.61.1",))))</f>
        <v>02.3.68.2</v>
      </c>
      <c r="BG23" s="170">
        <f t="shared" si="3"/>
        <v>0</v>
      </c>
      <c r="BH23" s="17"/>
      <c r="BI23" s="161">
        <f>IF(BD23&lt;&gt;0,"*",0)</f>
        <v>0</v>
      </c>
      <c r="BJ23" s="162"/>
      <c r="BK23" s="162"/>
      <c r="BL23" s="162"/>
      <c r="BM23" s="163"/>
      <c r="BN23" s="403"/>
      <c r="BO23" s="164"/>
      <c r="BP23" s="165"/>
      <c r="BQ23" s="163"/>
      <c r="BR23" s="163"/>
      <c r="BS23" s="163"/>
      <c r="BT23" s="167">
        <f>BD23/2</f>
        <v>0</v>
      </c>
      <c r="BU23" s="160">
        <f>BD23/3</f>
        <v>0</v>
      </c>
    </row>
    <row r="24" spans="2:73" s="1" customFormat="1" ht="30" hidden="1" customHeight="1" x14ac:dyDescent="0.25">
      <c r="B24" s="179"/>
      <c r="C24" s="876"/>
      <c r="D24" s="876"/>
      <c r="E24" s="876"/>
      <c r="F24" s="876"/>
      <c r="G24" s="176"/>
      <c r="H24" s="175"/>
      <c r="I24" s="176"/>
      <c r="J24" s="556"/>
      <c r="K24" s="180"/>
      <c r="L24" s="879"/>
      <c r="M24" s="436"/>
      <c r="N24" s="170"/>
      <c r="O24" s="17"/>
      <c r="P24" s="161"/>
      <c r="Q24" s="162"/>
      <c r="R24" s="162"/>
      <c r="S24" s="162"/>
      <c r="T24" s="163"/>
      <c r="U24" s="403"/>
      <c r="V24" s="164"/>
      <c r="W24" s="165"/>
      <c r="X24" s="163"/>
      <c r="Y24" s="163"/>
      <c r="Z24" s="163"/>
      <c r="AA24" s="166"/>
      <c r="AB24" s="160"/>
      <c r="AG24" s="170"/>
      <c r="AH24" s="2"/>
      <c r="AI24" s="436"/>
      <c r="AJ24" s="776"/>
      <c r="AK24" s="775"/>
      <c r="AL24" s="170"/>
      <c r="AM24" s="17"/>
      <c r="AN24" s="161"/>
      <c r="AO24" s="162"/>
      <c r="AP24" s="162"/>
      <c r="AQ24" s="162"/>
      <c r="AR24" s="163"/>
      <c r="AS24" s="403"/>
      <c r="AT24" s="164"/>
      <c r="AU24" s="165"/>
      <c r="AV24" s="163"/>
      <c r="AW24" s="163"/>
      <c r="AX24" s="163"/>
      <c r="AY24" s="166"/>
      <c r="AZ24" s="160"/>
      <c r="BB24" s="170"/>
      <c r="BC24" s="2"/>
      <c r="BD24" s="436"/>
      <c r="BE24" s="776"/>
      <c r="BF24" s="775"/>
      <c r="BG24" s="170">
        <f t="shared" si="3"/>
        <v>0</v>
      </c>
      <c r="BH24" s="17"/>
      <c r="BI24" s="161"/>
      <c r="BJ24" s="162"/>
      <c r="BK24" s="162"/>
      <c r="BL24" s="162"/>
      <c r="BM24" s="163"/>
      <c r="BN24" s="403"/>
      <c r="BO24" s="164"/>
      <c r="BP24" s="165"/>
      <c r="BQ24" s="163"/>
      <c r="BR24" s="163"/>
      <c r="BS24" s="163"/>
      <c r="BT24" s="166"/>
      <c r="BU24" s="160"/>
    </row>
    <row r="25" spans="2:73" s="1" customFormat="1" ht="30" customHeight="1" x14ac:dyDescent="0.25">
      <c r="B25" s="179" t="s">
        <v>221</v>
      </c>
      <c r="C25" s="744" t="s">
        <v>278</v>
      </c>
      <c r="D25" s="1442" t="s">
        <v>261</v>
      </c>
      <c r="E25" s="1442"/>
      <c r="F25" s="1442"/>
      <c r="G25" s="1443"/>
      <c r="H25" s="1445" t="s">
        <v>35</v>
      </c>
      <c r="I25" s="1442"/>
      <c r="J25" s="1446"/>
      <c r="K25" s="180">
        <v>3480</v>
      </c>
      <c r="L25" s="885">
        <v>0</v>
      </c>
      <c r="M25" s="436">
        <f>L25</f>
        <v>0</v>
      </c>
      <c r="N25" s="170">
        <f>K25*M25</f>
        <v>0</v>
      </c>
      <c r="O25" s="17"/>
      <c r="P25" s="161">
        <f>IF(M25&lt;&gt;0,"*",0)</f>
        <v>0</v>
      </c>
      <c r="Q25" s="162"/>
      <c r="R25" s="162"/>
      <c r="S25" s="162"/>
      <c r="T25" s="163"/>
      <c r="U25" s="403"/>
      <c r="V25" s="164"/>
      <c r="W25" s="165"/>
      <c r="X25" s="163"/>
      <c r="Y25" s="163"/>
      <c r="Z25" s="163"/>
      <c r="AA25" s="167">
        <f>M25/2</f>
        <v>0</v>
      </c>
      <c r="AB25" s="160">
        <f>M25/3</f>
        <v>0</v>
      </c>
      <c r="AG25" s="170">
        <v>3480</v>
      </c>
      <c r="AH25" s="688">
        <v>0</v>
      </c>
      <c r="AI25" s="436">
        <f>AH25</f>
        <v>0</v>
      </c>
      <c r="AJ25" s="776">
        <f>AG25*AI25</f>
        <v>0</v>
      </c>
      <c r="AK25" s="775" t="str">
        <f>IF(C25="1.1","02.3.68.1",IF(C25="1.2","02.3.68.2",IF(C25="1.5","02.3.68.5",IF(C25="3.1","02.3.61.1",))))</f>
        <v>02.3.61.1</v>
      </c>
      <c r="AL25" s="170">
        <f>AJ25-N25</f>
        <v>0</v>
      </c>
      <c r="AM25" s="17"/>
      <c r="AN25" s="161">
        <f>IF(AI25&lt;&gt;0,"*",0)</f>
        <v>0</v>
      </c>
      <c r="AO25" s="162"/>
      <c r="AP25" s="162"/>
      <c r="AQ25" s="162"/>
      <c r="AR25" s="163"/>
      <c r="AS25" s="403"/>
      <c r="AT25" s="164"/>
      <c r="AU25" s="165"/>
      <c r="AV25" s="163"/>
      <c r="AW25" s="163"/>
      <c r="AX25" s="163"/>
      <c r="AY25" s="167">
        <f>AI25/2</f>
        <v>0</v>
      </c>
      <c r="AZ25" s="160">
        <f>AI25/3</f>
        <v>0</v>
      </c>
      <c r="BB25" s="170">
        <v>3480</v>
      </c>
      <c r="BC25" s="688">
        <v>0</v>
      </c>
      <c r="BD25" s="436">
        <f>BC25</f>
        <v>0</v>
      </c>
      <c r="BE25" s="776">
        <f>BB25*BD25</f>
        <v>0</v>
      </c>
      <c r="BF25" s="775" t="str">
        <f>IF(C25="1.1","02.3.68.1",IF(C25="1.2","02.3.68.2",IF(C25="1.5","02.3.68.5",IF(C25="3.1","02.3.61.1",))))</f>
        <v>02.3.61.1</v>
      </c>
      <c r="BG25" s="170">
        <f t="shared" si="3"/>
        <v>0</v>
      </c>
      <c r="BH25" s="17"/>
      <c r="BI25" s="161">
        <f>IF(BD25&lt;&gt;0,"*",0)</f>
        <v>0</v>
      </c>
      <c r="BJ25" s="162"/>
      <c r="BK25" s="162"/>
      <c r="BL25" s="162"/>
      <c r="BM25" s="163"/>
      <c r="BN25" s="403"/>
      <c r="BO25" s="164"/>
      <c r="BP25" s="165"/>
      <c r="BQ25" s="163"/>
      <c r="BR25" s="163"/>
      <c r="BS25" s="163"/>
      <c r="BT25" s="167">
        <f>BD25/2</f>
        <v>0</v>
      </c>
      <c r="BU25" s="160">
        <f>BD25/3</f>
        <v>0</v>
      </c>
    </row>
    <row r="26" spans="2:73" s="1" customFormat="1" ht="20.25" hidden="1" customHeight="1" x14ac:dyDescent="0.25">
      <c r="B26" s="179"/>
      <c r="C26" s="876"/>
      <c r="D26" s="876"/>
      <c r="E26" s="876"/>
      <c r="F26" s="876"/>
      <c r="G26" s="176"/>
      <c r="H26" s="175"/>
      <c r="I26" s="176"/>
      <c r="J26" s="556"/>
      <c r="K26" s="180"/>
      <c r="L26" s="879"/>
      <c r="M26" s="436"/>
      <c r="N26" s="170"/>
      <c r="O26" s="17"/>
      <c r="P26" s="161"/>
      <c r="Q26" s="162"/>
      <c r="R26" s="162"/>
      <c r="S26" s="162"/>
      <c r="T26" s="163"/>
      <c r="U26" s="403"/>
      <c r="V26" s="164"/>
      <c r="W26" s="165"/>
      <c r="X26" s="163"/>
      <c r="Y26" s="163"/>
      <c r="Z26" s="163"/>
      <c r="AA26" s="167"/>
      <c r="AB26" s="160"/>
      <c r="AG26" s="170"/>
      <c r="AH26" s="2"/>
      <c r="AI26" s="436"/>
      <c r="AJ26" s="776"/>
      <c r="AK26" s="775"/>
      <c r="AL26" s="170"/>
      <c r="AM26" s="17"/>
      <c r="AN26" s="161"/>
      <c r="AO26" s="162"/>
      <c r="AP26" s="162"/>
      <c r="AQ26" s="162"/>
      <c r="AR26" s="163"/>
      <c r="AS26" s="403"/>
      <c r="AT26" s="164"/>
      <c r="AU26" s="165"/>
      <c r="AV26" s="163"/>
      <c r="AW26" s="163"/>
      <c r="AX26" s="163"/>
      <c r="AY26" s="167"/>
      <c r="AZ26" s="160"/>
      <c r="BB26" s="170"/>
      <c r="BC26" s="2"/>
      <c r="BD26" s="436"/>
      <c r="BE26" s="776"/>
      <c r="BF26" s="775"/>
      <c r="BG26" s="170">
        <f t="shared" si="3"/>
        <v>0</v>
      </c>
      <c r="BH26" s="17"/>
      <c r="BI26" s="161"/>
      <c r="BJ26" s="162"/>
      <c r="BK26" s="162"/>
      <c r="BL26" s="162"/>
      <c r="BM26" s="163"/>
      <c r="BN26" s="403"/>
      <c r="BO26" s="164"/>
      <c r="BP26" s="165"/>
      <c r="BQ26" s="163"/>
      <c r="BR26" s="163"/>
      <c r="BS26" s="163"/>
      <c r="BT26" s="167"/>
      <c r="BU26" s="160"/>
    </row>
    <row r="27" spans="2:73" s="1" customFormat="1" ht="30" customHeight="1" x14ac:dyDescent="0.25">
      <c r="B27" s="179" t="s">
        <v>222</v>
      </c>
      <c r="C27" s="418" t="s">
        <v>104</v>
      </c>
      <c r="D27" s="1442" t="s">
        <v>265</v>
      </c>
      <c r="E27" s="1442"/>
      <c r="F27" s="1442"/>
      <c r="G27" s="1443"/>
      <c r="H27" s="1445" t="s">
        <v>40</v>
      </c>
      <c r="I27" s="1442"/>
      <c r="J27" s="1446"/>
      <c r="K27" s="180">
        <v>1360</v>
      </c>
      <c r="L27" s="885">
        <v>0</v>
      </c>
      <c r="M27" s="438">
        <f>IF(L27=1,0,L27)</f>
        <v>0</v>
      </c>
      <c r="N27" s="170">
        <f>K27*M27</f>
        <v>0</v>
      </c>
      <c r="O27" s="17"/>
      <c r="P27" s="161">
        <f>IF(M27&lt;&gt;0,"*",0)</f>
        <v>0</v>
      </c>
      <c r="Q27" s="162"/>
      <c r="R27" s="162"/>
      <c r="S27" s="162"/>
      <c r="T27" s="163"/>
      <c r="U27" s="403"/>
      <c r="V27" s="164"/>
      <c r="W27" s="165"/>
      <c r="X27" s="163"/>
      <c r="Y27" s="163"/>
      <c r="Z27" s="163"/>
      <c r="AA27" s="167">
        <f>M27/2</f>
        <v>0</v>
      </c>
      <c r="AB27" s="160">
        <f>M27/3</f>
        <v>0</v>
      </c>
      <c r="AG27" s="170">
        <v>1360</v>
      </c>
      <c r="AH27" s="688">
        <v>0</v>
      </c>
      <c r="AI27" s="438">
        <f>IF(AH27=1,0,AH27)</f>
        <v>0</v>
      </c>
      <c r="AJ27" s="776">
        <f>AG27*AI27</f>
        <v>0</v>
      </c>
      <c r="AK27" s="775" t="str">
        <f>IF(C27="1.1","02.3.68.1",IF(C27="1.2","02.3.68.2",IF(C27="1.5","02.3.68.5",IF(C27="3.1","02.3.61.1",))))</f>
        <v>02.3.68.2</v>
      </c>
      <c r="AL27" s="170">
        <f>AJ27-N27</f>
        <v>0</v>
      </c>
      <c r="AM27" s="17"/>
      <c r="AN27" s="161">
        <f>IF(AI27&lt;&gt;0,"*",0)</f>
        <v>0</v>
      </c>
      <c r="AO27" s="162"/>
      <c r="AP27" s="162"/>
      <c r="AQ27" s="162"/>
      <c r="AR27" s="163"/>
      <c r="AS27" s="403"/>
      <c r="AT27" s="164"/>
      <c r="AU27" s="165"/>
      <c r="AV27" s="163"/>
      <c r="AW27" s="163"/>
      <c r="AX27" s="163"/>
      <c r="AY27" s="167">
        <f>AI27/2</f>
        <v>0</v>
      </c>
      <c r="AZ27" s="160">
        <f>AI27/3</f>
        <v>0</v>
      </c>
      <c r="BB27" s="170">
        <v>1360</v>
      </c>
      <c r="BC27" s="688">
        <v>0</v>
      </c>
      <c r="BD27" s="438">
        <f>IF(BC27=1,0,BC27)</f>
        <v>0</v>
      </c>
      <c r="BE27" s="776">
        <f>BB27*BD27</f>
        <v>0</v>
      </c>
      <c r="BF27" s="775" t="str">
        <f>IF(C27="1.1","02.3.68.1",IF(C27="1.2","02.3.68.2",IF(C27="1.5","02.3.68.5",IF(C27="3.1","02.3.61.1",))))</f>
        <v>02.3.68.2</v>
      </c>
      <c r="BG27" s="170">
        <f t="shared" si="3"/>
        <v>0</v>
      </c>
      <c r="BH27" s="17"/>
      <c r="BI27" s="161">
        <f>IF(BD27&lt;&gt;0,"*",0)</f>
        <v>0</v>
      </c>
      <c r="BJ27" s="162"/>
      <c r="BK27" s="162"/>
      <c r="BL27" s="162"/>
      <c r="BM27" s="163"/>
      <c r="BN27" s="403"/>
      <c r="BO27" s="164"/>
      <c r="BP27" s="165"/>
      <c r="BQ27" s="163"/>
      <c r="BR27" s="163"/>
      <c r="BS27" s="163"/>
      <c r="BT27" s="167">
        <f>BD27/2</f>
        <v>0</v>
      </c>
      <c r="BU27" s="160">
        <f>BD27/3</f>
        <v>0</v>
      </c>
    </row>
    <row r="28" spans="2:73" s="1" customFormat="1" ht="30" hidden="1" customHeight="1" x14ac:dyDescent="0.25">
      <c r="B28" s="179"/>
      <c r="C28" s="876"/>
      <c r="D28" s="876"/>
      <c r="E28" s="876"/>
      <c r="F28" s="876"/>
      <c r="G28" s="176"/>
      <c r="H28" s="175"/>
      <c r="I28" s="176"/>
      <c r="J28" s="556"/>
      <c r="K28" s="180"/>
      <c r="L28" s="879"/>
      <c r="M28" s="436"/>
      <c r="N28" s="170"/>
      <c r="O28" s="17"/>
      <c r="P28" s="161"/>
      <c r="Q28" s="162"/>
      <c r="R28" s="162"/>
      <c r="S28" s="162"/>
      <c r="T28" s="163"/>
      <c r="U28" s="403"/>
      <c r="V28" s="164"/>
      <c r="W28" s="165"/>
      <c r="X28" s="163"/>
      <c r="Y28" s="163"/>
      <c r="Z28" s="163"/>
      <c r="AA28" s="167"/>
      <c r="AB28" s="160"/>
      <c r="AG28" s="170"/>
      <c r="AH28" s="2"/>
      <c r="AI28" s="436"/>
      <c r="AJ28" s="776"/>
      <c r="AK28" s="775"/>
      <c r="AL28" s="170"/>
      <c r="AM28" s="17"/>
      <c r="AN28" s="161"/>
      <c r="AO28" s="162"/>
      <c r="AP28" s="162"/>
      <c r="AQ28" s="162"/>
      <c r="AR28" s="163"/>
      <c r="AS28" s="403"/>
      <c r="AT28" s="164"/>
      <c r="AU28" s="165"/>
      <c r="AV28" s="163"/>
      <c r="AW28" s="163"/>
      <c r="AX28" s="163"/>
      <c r="AY28" s="167"/>
      <c r="AZ28" s="160"/>
      <c r="BB28" s="170"/>
      <c r="BC28" s="2"/>
      <c r="BD28" s="436"/>
      <c r="BE28" s="776"/>
      <c r="BF28" s="775"/>
      <c r="BG28" s="170">
        <f t="shared" si="3"/>
        <v>0</v>
      </c>
      <c r="BH28" s="17"/>
      <c r="BI28" s="161"/>
      <c r="BJ28" s="162"/>
      <c r="BK28" s="162"/>
      <c r="BL28" s="162"/>
      <c r="BM28" s="163"/>
      <c r="BN28" s="403"/>
      <c r="BO28" s="164"/>
      <c r="BP28" s="165"/>
      <c r="BQ28" s="163"/>
      <c r="BR28" s="163"/>
      <c r="BS28" s="163"/>
      <c r="BT28" s="167"/>
      <c r="BU28" s="160"/>
    </row>
    <row r="29" spans="2:73" s="1" customFormat="1" ht="30" customHeight="1" x14ac:dyDescent="0.25">
      <c r="B29" s="179" t="s">
        <v>223</v>
      </c>
      <c r="C29" s="418" t="s">
        <v>104</v>
      </c>
      <c r="D29" s="1442" t="s">
        <v>224</v>
      </c>
      <c r="E29" s="1442"/>
      <c r="F29" s="1442"/>
      <c r="G29" s="1443"/>
      <c r="H29" s="1445" t="s">
        <v>225</v>
      </c>
      <c r="I29" s="1442"/>
      <c r="J29" s="1446"/>
      <c r="K29" s="180">
        <v>8456</v>
      </c>
      <c r="L29" s="885">
        <v>0</v>
      </c>
      <c r="M29" s="436">
        <f>L29</f>
        <v>0</v>
      </c>
      <c r="N29" s="170">
        <f>K29*M29</f>
        <v>0</v>
      </c>
      <c r="O29" s="17"/>
      <c r="P29" s="161">
        <f>M29*3</f>
        <v>0</v>
      </c>
      <c r="Q29" s="162"/>
      <c r="R29" s="162"/>
      <c r="S29" s="162"/>
      <c r="T29" s="163"/>
      <c r="U29" s="403"/>
      <c r="V29" s="164"/>
      <c r="W29" s="165"/>
      <c r="X29" s="163"/>
      <c r="Y29" s="163"/>
      <c r="Z29" s="163"/>
      <c r="AA29" s="167">
        <f>P29</f>
        <v>0</v>
      </c>
      <c r="AB29" s="160">
        <f>P29/2</f>
        <v>0</v>
      </c>
      <c r="AG29" s="170">
        <v>8456</v>
      </c>
      <c r="AH29" s="688">
        <v>0</v>
      </c>
      <c r="AI29" s="436">
        <f>AH29</f>
        <v>0</v>
      </c>
      <c r="AJ29" s="776">
        <f>AG29*AI29</f>
        <v>0</v>
      </c>
      <c r="AK29" s="775" t="str">
        <f>IF(C29="1.1","02.3.68.1",IF(C29="1.2","02.3.68.2",IF(C29="1.5","02.3.68.5",IF(C29="3.1","02.3.61.1",))))</f>
        <v>02.3.68.2</v>
      </c>
      <c r="AL29" s="170">
        <f>AJ29-N29</f>
        <v>0</v>
      </c>
      <c r="AM29" s="17"/>
      <c r="AN29" s="161">
        <f>AI29*3</f>
        <v>0</v>
      </c>
      <c r="AO29" s="162"/>
      <c r="AP29" s="162"/>
      <c r="AQ29" s="162"/>
      <c r="AR29" s="163"/>
      <c r="AS29" s="403"/>
      <c r="AT29" s="164"/>
      <c r="AU29" s="165"/>
      <c r="AV29" s="163"/>
      <c r="AW29" s="163"/>
      <c r="AX29" s="163"/>
      <c r="AY29" s="167">
        <f>AN29</f>
        <v>0</v>
      </c>
      <c r="AZ29" s="160">
        <f>AN29/2</f>
        <v>0</v>
      </c>
      <c r="BB29" s="170">
        <v>8456</v>
      </c>
      <c r="BC29" s="688">
        <v>0</v>
      </c>
      <c r="BD29" s="436">
        <f>BC29</f>
        <v>0</v>
      </c>
      <c r="BE29" s="776">
        <f>BB29*BD29</f>
        <v>0</v>
      </c>
      <c r="BF29" s="775" t="str">
        <f>IF(C29="1.1","02.3.68.1",IF(C29="1.2","02.3.68.2",IF(C29="1.5","02.3.68.5",IF(C29="3.1","02.3.61.1",))))</f>
        <v>02.3.68.2</v>
      </c>
      <c r="BG29" s="170">
        <f t="shared" si="3"/>
        <v>0</v>
      </c>
      <c r="BH29" s="17"/>
      <c r="BI29" s="161">
        <f>BD29*3</f>
        <v>0</v>
      </c>
      <c r="BJ29" s="162"/>
      <c r="BK29" s="162"/>
      <c r="BL29" s="162"/>
      <c r="BM29" s="163"/>
      <c r="BN29" s="403"/>
      <c r="BO29" s="164"/>
      <c r="BP29" s="165"/>
      <c r="BQ29" s="163"/>
      <c r="BR29" s="163"/>
      <c r="BS29" s="163"/>
      <c r="BT29" s="167">
        <f>BI29</f>
        <v>0</v>
      </c>
      <c r="BU29" s="160">
        <f>BI29/2</f>
        <v>0</v>
      </c>
    </row>
    <row r="30" spans="2:73" s="1" customFormat="1" ht="30" hidden="1" customHeight="1" x14ac:dyDescent="0.25">
      <c r="B30" s="179"/>
      <c r="C30" s="876"/>
      <c r="D30" s="876"/>
      <c r="E30" s="876"/>
      <c r="F30" s="876"/>
      <c r="G30" s="176"/>
      <c r="H30" s="175"/>
      <c r="I30" s="176"/>
      <c r="J30" s="556"/>
      <c r="K30" s="180"/>
      <c r="L30" s="879"/>
      <c r="M30" s="436"/>
      <c r="N30" s="170"/>
      <c r="O30" s="17"/>
      <c r="P30" s="161"/>
      <c r="Q30" s="162"/>
      <c r="R30" s="162"/>
      <c r="S30" s="162"/>
      <c r="T30" s="163"/>
      <c r="U30" s="403"/>
      <c r="V30" s="164"/>
      <c r="W30" s="165"/>
      <c r="X30" s="163"/>
      <c r="Y30" s="163"/>
      <c r="Z30" s="163"/>
      <c r="AA30" s="167"/>
      <c r="AB30" s="160"/>
      <c r="AG30" s="170"/>
      <c r="AH30" s="2"/>
      <c r="AI30" s="436"/>
      <c r="AJ30" s="776"/>
      <c r="AK30" s="775"/>
      <c r="AL30" s="170"/>
      <c r="AM30" s="17"/>
      <c r="AN30" s="161"/>
      <c r="AO30" s="162"/>
      <c r="AP30" s="162"/>
      <c r="AQ30" s="162"/>
      <c r="AR30" s="163"/>
      <c r="AS30" s="403"/>
      <c r="AT30" s="164"/>
      <c r="AU30" s="165"/>
      <c r="AV30" s="163"/>
      <c r="AW30" s="163"/>
      <c r="AX30" s="163"/>
      <c r="AY30" s="167"/>
      <c r="AZ30" s="160"/>
      <c r="BB30" s="170"/>
      <c r="BC30" s="2"/>
      <c r="BD30" s="436"/>
      <c r="BE30" s="776"/>
      <c r="BF30" s="775"/>
      <c r="BG30" s="170">
        <f t="shared" si="3"/>
        <v>0</v>
      </c>
      <c r="BH30" s="17"/>
      <c r="BI30" s="161"/>
      <c r="BJ30" s="162"/>
      <c r="BK30" s="162"/>
      <c r="BL30" s="162"/>
      <c r="BM30" s="163"/>
      <c r="BN30" s="403"/>
      <c r="BO30" s="164"/>
      <c r="BP30" s="165"/>
      <c r="BQ30" s="163"/>
      <c r="BR30" s="163"/>
      <c r="BS30" s="163"/>
      <c r="BT30" s="167"/>
      <c r="BU30" s="160"/>
    </row>
    <row r="31" spans="2:73" s="1" customFormat="1" ht="42.75" customHeight="1" x14ac:dyDescent="0.25">
      <c r="B31" s="179" t="s">
        <v>226</v>
      </c>
      <c r="C31" s="418" t="s">
        <v>104</v>
      </c>
      <c r="D31" s="1442" t="s">
        <v>102</v>
      </c>
      <c r="E31" s="1442"/>
      <c r="F31" s="1442"/>
      <c r="G31" s="1443"/>
      <c r="H31" s="1445" t="s">
        <v>227</v>
      </c>
      <c r="I31" s="1442"/>
      <c r="J31" s="1446"/>
      <c r="K31" s="180">
        <v>9010</v>
      </c>
      <c r="L31" s="885">
        <v>0</v>
      </c>
      <c r="M31" s="436">
        <f>L31</f>
        <v>0</v>
      </c>
      <c r="N31" s="170">
        <f>K31*M31</f>
        <v>0</v>
      </c>
      <c r="O31" s="17"/>
      <c r="P31" s="161">
        <f>2*M31</f>
        <v>0</v>
      </c>
      <c r="Q31" s="162"/>
      <c r="R31" s="162"/>
      <c r="S31" s="162"/>
      <c r="T31" s="163"/>
      <c r="U31" s="403"/>
      <c r="V31" s="164"/>
      <c r="W31" s="165"/>
      <c r="X31" s="163"/>
      <c r="Y31" s="163"/>
      <c r="Z31" s="163"/>
      <c r="AA31" s="167">
        <f t="shared" ref="AA31" si="4">P31</f>
        <v>0</v>
      </c>
      <c r="AB31" s="160">
        <f>AA31/2</f>
        <v>0</v>
      </c>
      <c r="AG31" s="170">
        <v>9010</v>
      </c>
      <c r="AH31" s="688">
        <v>0</v>
      </c>
      <c r="AI31" s="436">
        <f>AH31</f>
        <v>0</v>
      </c>
      <c r="AJ31" s="776">
        <f>AG31*AI31</f>
        <v>0</v>
      </c>
      <c r="AK31" s="775" t="str">
        <f>IF(C31="1.1","02.3.68.1",IF(C31="1.2","02.3.68.2",IF(C31="1.5","02.3.68.5",IF(C31="3.1","02.3.61.1",))))</f>
        <v>02.3.68.2</v>
      </c>
      <c r="AL31" s="170">
        <f>AJ31-N31</f>
        <v>0</v>
      </c>
      <c r="AM31" s="17"/>
      <c r="AN31" s="161">
        <f>2*AI31</f>
        <v>0</v>
      </c>
      <c r="AO31" s="162"/>
      <c r="AP31" s="162"/>
      <c r="AQ31" s="162"/>
      <c r="AR31" s="163"/>
      <c r="AS31" s="403"/>
      <c r="AT31" s="164"/>
      <c r="AU31" s="165"/>
      <c r="AV31" s="163"/>
      <c r="AW31" s="163"/>
      <c r="AX31" s="163"/>
      <c r="AY31" s="167">
        <f t="shared" ref="AY31" si="5">AN31</f>
        <v>0</v>
      </c>
      <c r="AZ31" s="160">
        <f>AY31/2</f>
        <v>0</v>
      </c>
      <c r="BB31" s="170">
        <v>9010</v>
      </c>
      <c r="BC31" s="688">
        <v>0</v>
      </c>
      <c r="BD31" s="436">
        <f>BC31</f>
        <v>0</v>
      </c>
      <c r="BE31" s="776">
        <f>BB31*BD31</f>
        <v>0</v>
      </c>
      <c r="BF31" s="775" t="str">
        <f>IF(C31="1.1","02.3.68.1",IF(C31="1.2","02.3.68.2",IF(C31="1.5","02.3.68.5",IF(C31="3.1","02.3.61.1",))))</f>
        <v>02.3.68.2</v>
      </c>
      <c r="BG31" s="170">
        <f t="shared" si="3"/>
        <v>0</v>
      </c>
      <c r="BH31" s="17"/>
      <c r="BI31" s="161">
        <f>2*BD31</f>
        <v>0</v>
      </c>
      <c r="BJ31" s="162"/>
      <c r="BK31" s="162"/>
      <c r="BL31" s="162"/>
      <c r="BM31" s="163"/>
      <c r="BN31" s="403"/>
      <c r="BO31" s="164"/>
      <c r="BP31" s="165"/>
      <c r="BQ31" s="163"/>
      <c r="BR31" s="163"/>
      <c r="BS31" s="163"/>
      <c r="BT31" s="167">
        <f t="shared" ref="BT31" si="6">BI31</f>
        <v>0</v>
      </c>
      <c r="BU31" s="160">
        <f>BT31/2</f>
        <v>0</v>
      </c>
    </row>
    <row r="32" spans="2:73" s="1" customFormat="1" ht="30" hidden="1" customHeight="1" x14ac:dyDescent="0.25">
      <c r="B32" s="179"/>
      <c r="C32" s="876"/>
      <c r="D32" s="876"/>
      <c r="E32" s="876"/>
      <c r="F32" s="876"/>
      <c r="G32" s="176"/>
      <c r="H32" s="175"/>
      <c r="I32" s="176"/>
      <c r="J32" s="556"/>
      <c r="K32" s="180"/>
      <c r="L32" s="879"/>
      <c r="M32" s="436"/>
      <c r="N32" s="170"/>
      <c r="O32" s="17"/>
      <c r="P32" s="161"/>
      <c r="Q32" s="162"/>
      <c r="R32" s="162"/>
      <c r="S32" s="162"/>
      <c r="T32" s="163"/>
      <c r="U32" s="403"/>
      <c r="V32" s="164"/>
      <c r="W32" s="165"/>
      <c r="X32" s="163"/>
      <c r="Y32" s="163"/>
      <c r="Z32" s="163"/>
      <c r="AA32" s="167"/>
      <c r="AB32" s="160"/>
      <c r="AG32" s="170"/>
      <c r="AH32" s="2"/>
      <c r="AI32" s="436"/>
      <c r="AJ32" s="776"/>
      <c r="AK32" s="775"/>
      <c r="AL32" s="170"/>
      <c r="AM32" s="17"/>
      <c r="AN32" s="161"/>
      <c r="AO32" s="162"/>
      <c r="AP32" s="162"/>
      <c r="AQ32" s="162"/>
      <c r="AR32" s="163"/>
      <c r="AS32" s="403"/>
      <c r="AT32" s="164"/>
      <c r="AU32" s="165"/>
      <c r="AV32" s="163"/>
      <c r="AW32" s="163"/>
      <c r="AX32" s="163"/>
      <c r="AY32" s="167"/>
      <c r="AZ32" s="160"/>
      <c r="BB32" s="170"/>
      <c r="BC32" s="2"/>
      <c r="BD32" s="436"/>
      <c r="BE32" s="776"/>
      <c r="BF32" s="775"/>
      <c r="BG32" s="170">
        <f t="shared" si="3"/>
        <v>0</v>
      </c>
      <c r="BH32" s="17"/>
      <c r="BI32" s="161"/>
      <c r="BJ32" s="162"/>
      <c r="BK32" s="162"/>
      <c r="BL32" s="162"/>
      <c r="BM32" s="163"/>
      <c r="BN32" s="403"/>
      <c r="BO32" s="164"/>
      <c r="BP32" s="165"/>
      <c r="BQ32" s="163"/>
      <c r="BR32" s="163"/>
      <c r="BS32" s="163"/>
      <c r="BT32" s="167"/>
      <c r="BU32" s="160"/>
    </row>
    <row r="33" spans="2:73" s="1" customFormat="1" ht="30" customHeight="1" x14ac:dyDescent="0.25">
      <c r="B33" s="179" t="s">
        <v>228</v>
      </c>
      <c r="C33" s="418" t="s">
        <v>104</v>
      </c>
      <c r="D33" s="1442" t="s">
        <v>229</v>
      </c>
      <c r="E33" s="1442"/>
      <c r="F33" s="1442"/>
      <c r="G33" s="1443"/>
      <c r="H33" s="1445" t="s">
        <v>230</v>
      </c>
      <c r="I33" s="1442"/>
      <c r="J33" s="1446"/>
      <c r="K33" s="180">
        <v>8150</v>
      </c>
      <c r="L33" s="885">
        <v>0</v>
      </c>
      <c r="M33" s="436">
        <f>L33</f>
        <v>0</v>
      </c>
      <c r="N33" s="170">
        <f>K33*M33</f>
        <v>0</v>
      </c>
      <c r="O33" s="17"/>
      <c r="P33" s="161">
        <f>2*M33</f>
        <v>0</v>
      </c>
      <c r="Q33" s="162"/>
      <c r="R33" s="162"/>
      <c r="S33" s="162"/>
      <c r="T33" s="163"/>
      <c r="U33" s="403"/>
      <c r="V33" s="164"/>
      <c r="W33" s="165"/>
      <c r="X33" s="163"/>
      <c r="Y33" s="163"/>
      <c r="Z33" s="163"/>
      <c r="AA33" s="167">
        <f>P33</f>
        <v>0</v>
      </c>
      <c r="AB33" s="160">
        <f>AA33/2</f>
        <v>0</v>
      </c>
      <c r="AG33" s="170">
        <v>8150</v>
      </c>
      <c r="AH33" s="688">
        <v>0</v>
      </c>
      <c r="AI33" s="436">
        <f>AH33</f>
        <v>0</v>
      </c>
      <c r="AJ33" s="776">
        <f>AG33*AI33</f>
        <v>0</v>
      </c>
      <c r="AK33" s="775" t="str">
        <f>IF(C33="1.1","02.3.68.1",IF(C33="1.2","02.3.68.2",IF(C33="1.5","02.3.68.5",IF(C33="3.1","02.3.61.1",))))</f>
        <v>02.3.68.2</v>
      </c>
      <c r="AL33" s="170">
        <f>AJ33-N33</f>
        <v>0</v>
      </c>
      <c r="AM33" s="17"/>
      <c r="AN33" s="161">
        <f>2*AI33</f>
        <v>0</v>
      </c>
      <c r="AO33" s="162"/>
      <c r="AP33" s="162"/>
      <c r="AQ33" s="162"/>
      <c r="AR33" s="163"/>
      <c r="AS33" s="403"/>
      <c r="AT33" s="164"/>
      <c r="AU33" s="165"/>
      <c r="AV33" s="163"/>
      <c r="AW33" s="163"/>
      <c r="AX33" s="163"/>
      <c r="AY33" s="167">
        <f>AN33</f>
        <v>0</v>
      </c>
      <c r="AZ33" s="160">
        <f>AY33/2</f>
        <v>0</v>
      </c>
      <c r="BB33" s="170">
        <v>8150</v>
      </c>
      <c r="BC33" s="688">
        <v>0</v>
      </c>
      <c r="BD33" s="436">
        <f>BC33</f>
        <v>0</v>
      </c>
      <c r="BE33" s="776">
        <f>BB33*BD33</f>
        <v>0</v>
      </c>
      <c r="BF33" s="775" t="str">
        <f>IF(C33="1.1","02.3.68.1",IF(C33="1.2","02.3.68.2",IF(C33="1.5","02.3.68.5",IF(C33="3.1","02.3.61.1",))))</f>
        <v>02.3.68.2</v>
      </c>
      <c r="BG33" s="170">
        <f t="shared" si="3"/>
        <v>0</v>
      </c>
      <c r="BH33" s="17"/>
      <c r="BI33" s="161">
        <f>2*BD33</f>
        <v>0</v>
      </c>
      <c r="BJ33" s="162"/>
      <c r="BK33" s="162"/>
      <c r="BL33" s="162"/>
      <c r="BM33" s="163"/>
      <c r="BN33" s="403"/>
      <c r="BO33" s="164"/>
      <c r="BP33" s="165"/>
      <c r="BQ33" s="163"/>
      <c r="BR33" s="163"/>
      <c r="BS33" s="163"/>
      <c r="BT33" s="167">
        <f>BI33</f>
        <v>0</v>
      </c>
      <c r="BU33" s="160">
        <f>BT33/2</f>
        <v>0</v>
      </c>
    </row>
    <row r="34" spans="2:73" s="1" customFormat="1" ht="30" hidden="1" customHeight="1" x14ac:dyDescent="0.25">
      <c r="B34" s="179"/>
      <c r="C34" s="876"/>
      <c r="D34" s="876"/>
      <c r="E34" s="876"/>
      <c r="F34" s="876"/>
      <c r="G34" s="176"/>
      <c r="H34" s="175"/>
      <c r="I34" s="176"/>
      <c r="J34" s="556"/>
      <c r="K34" s="180"/>
      <c r="L34" s="879"/>
      <c r="M34" s="436"/>
      <c r="N34" s="170"/>
      <c r="O34" s="17"/>
      <c r="P34" s="161"/>
      <c r="Q34" s="162"/>
      <c r="R34" s="162"/>
      <c r="S34" s="162"/>
      <c r="T34" s="163"/>
      <c r="U34" s="403"/>
      <c r="V34" s="164"/>
      <c r="W34" s="165"/>
      <c r="X34" s="163"/>
      <c r="Y34" s="163"/>
      <c r="Z34" s="163"/>
      <c r="AA34" s="167"/>
      <c r="AB34" s="160"/>
      <c r="AG34" s="170"/>
      <c r="AH34" s="2"/>
      <c r="AI34" s="436"/>
      <c r="AJ34" s="776"/>
      <c r="AK34" s="775"/>
      <c r="AL34" s="170"/>
      <c r="AM34" s="17"/>
      <c r="AN34" s="161"/>
      <c r="AO34" s="162"/>
      <c r="AP34" s="162"/>
      <c r="AQ34" s="162"/>
      <c r="AR34" s="163"/>
      <c r="AS34" s="403"/>
      <c r="AT34" s="164"/>
      <c r="AU34" s="165"/>
      <c r="AV34" s="163"/>
      <c r="AW34" s="163"/>
      <c r="AX34" s="163"/>
      <c r="AY34" s="167"/>
      <c r="AZ34" s="160"/>
      <c r="BB34" s="170"/>
      <c r="BC34" s="2"/>
      <c r="BD34" s="436"/>
      <c r="BE34" s="776"/>
      <c r="BF34" s="775"/>
      <c r="BG34" s="170">
        <f t="shared" si="3"/>
        <v>0</v>
      </c>
      <c r="BH34" s="17"/>
      <c r="BI34" s="161"/>
      <c r="BJ34" s="162"/>
      <c r="BK34" s="162"/>
      <c r="BL34" s="162"/>
      <c r="BM34" s="163"/>
      <c r="BN34" s="403"/>
      <c r="BO34" s="164"/>
      <c r="BP34" s="165"/>
      <c r="BQ34" s="163"/>
      <c r="BR34" s="163"/>
      <c r="BS34" s="163"/>
      <c r="BT34" s="167"/>
      <c r="BU34" s="160"/>
    </row>
    <row r="35" spans="2:73" s="1" customFormat="1" ht="42.75" customHeight="1" x14ac:dyDescent="0.25">
      <c r="B35" s="179" t="s">
        <v>231</v>
      </c>
      <c r="C35" s="417" t="s">
        <v>83</v>
      </c>
      <c r="D35" s="1442" t="s">
        <v>232</v>
      </c>
      <c r="E35" s="1442"/>
      <c r="F35" s="1442"/>
      <c r="G35" s="1443"/>
      <c r="H35" s="1445" t="s">
        <v>233</v>
      </c>
      <c r="I35" s="1442"/>
      <c r="J35" s="1446"/>
      <c r="K35" s="180">
        <v>11030</v>
      </c>
      <c r="L35" s="885">
        <v>0</v>
      </c>
      <c r="M35" s="436">
        <f>L35</f>
        <v>0</v>
      </c>
      <c r="N35" s="170">
        <f>K35*M35</f>
        <v>0</v>
      </c>
      <c r="O35" s="17"/>
      <c r="P35" s="161">
        <f>M35</f>
        <v>0</v>
      </c>
      <c r="Q35" s="162"/>
      <c r="R35" s="162"/>
      <c r="S35" s="162"/>
      <c r="T35" s="163"/>
      <c r="U35" s="403"/>
      <c r="V35" s="164"/>
      <c r="W35" s="165"/>
      <c r="X35" s="163"/>
      <c r="Y35" s="163"/>
      <c r="Z35" s="163"/>
      <c r="AA35" s="167">
        <f t="shared" ref="AA35" si="7">P35</f>
        <v>0</v>
      </c>
      <c r="AB35" s="160">
        <f>P35</f>
        <v>0</v>
      </c>
      <c r="AG35" s="170">
        <v>11030</v>
      </c>
      <c r="AH35" s="688">
        <v>0</v>
      </c>
      <c r="AI35" s="436">
        <f>AH35</f>
        <v>0</v>
      </c>
      <c r="AJ35" s="776">
        <f>AG35*AI35</f>
        <v>0</v>
      </c>
      <c r="AK35" s="775" t="str">
        <f>IF(C35="1.1","02.3.68.1",IF(C35="1.2","02.3.68.2",IF(C35="1.5","02.3.68.5",IF(C35="3.1","02.3.61.1",))))</f>
        <v>02.3.68.5</v>
      </c>
      <c r="AL35" s="170">
        <f>AJ35-N35</f>
        <v>0</v>
      </c>
      <c r="AM35" s="17"/>
      <c r="AN35" s="161">
        <f>AI35</f>
        <v>0</v>
      </c>
      <c r="AO35" s="162"/>
      <c r="AP35" s="162"/>
      <c r="AQ35" s="162"/>
      <c r="AR35" s="163"/>
      <c r="AS35" s="403"/>
      <c r="AT35" s="164"/>
      <c r="AU35" s="165"/>
      <c r="AV35" s="163"/>
      <c r="AW35" s="163"/>
      <c r="AX35" s="163"/>
      <c r="AY35" s="167">
        <f t="shared" ref="AY35" si="8">AN35</f>
        <v>0</v>
      </c>
      <c r="AZ35" s="160">
        <f>AN35</f>
        <v>0</v>
      </c>
      <c r="BB35" s="170">
        <v>11030</v>
      </c>
      <c r="BC35" s="688">
        <v>0</v>
      </c>
      <c r="BD35" s="436">
        <f>BC35</f>
        <v>0</v>
      </c>
      <c r="BE35" s="776">
        <f>BB35*BD35</f>
        <v>0</v>
      </c>
      <c r="BF35" s="775" t="str">
        <f>IF(C35="1.1","02.3.68.1",IF(C35="1.2","02.3.68.2",IF(C35="1.5","02.3.68.5",IF(C35="3.1","02.3.61.1",))))</f>
        <v>02.3.68.5</v>
      </c>
      <c r="BG35" s="170">
        <f t="shared" si="3"/>
        <v>0</v>
      </c>
      <c r="BH35" s="17"/>
      <c r="BI35" s="161">
        <f>BD35</f>
        <v>0</v>
      </c>
      <c r="BJ35" s="162"/>
      <c r="BK35" s="162"/>
      <c r="BL35" s="162"/>
      <c r="BM35" s="163"/>
      <c r="BN35" s="403"/>
      <c r="BO35" s="164"/>
      <c r="BP35" s="165"/>
      <c r="BQ35" s="163"/>
      <c r="BR35" s="163"/>
      <c r="BS35" s="163"/>
      <c r="BT35" s="167">
        <f t="shared" ref="BT35" si="9">BI35</f>
        <v>0</v>
      </c>
      <c r="BU35" s="160">
        <f>BI35</f>
        <v>0</v>
      </c>
    </row>
    <row r="36" spans="2:73" s="1" customFormat="1" ht="30" hidden="1" customHeight="1" x14ac:dyDescent="0.25">
      <c r="B36" s="179"/>
      <c r="C36" s="876"/>
      <c r="D36" s="876"/>
      <c r="E36" s="876"/>
      <c r="F36" s="876"/>
      <c r="G36" s="176"/>
      <c r="H36" s="175"/>
      <c r="I36" s="176"/>
      <c r="J36" s="556"/>
      <c r="K36" s="180"/>
      <c r="L36" s="879"/>
      <c r="M36" s="436"/>
      <c r="N36" s="170"/>
      <c r="O36" s="17"/>
      <c r="P36" s="161"/>
      <c r="Q36" s="162"/>
      <c r="R36" s="162"/>
      <c r="S36" s="162"/>
      <c r="T36" s="163"/>
      <c r="U36" s="403"/>
      <c r="V36" s="164"/>
      <c r="W36" s="165"/>
      <c r="X36" s="163"/>
      <c r="Y36" s="163"/>
      <c r="Z36" s="163"/>
      <c r="AA36" s="167"/>
      <c r="AB36" s="160"/>
      <c r="AG36" s="170"/>
      <c r="AH36" s="2"/>
      <c r="AI36" s="436"/>
      <c r="AJ36" s="776"/>
      <c r="AK36" s="775"/>
      <c r="AL36" s="170"/>
      <c r="AM36" s="17"/>
      <c r="AN36" s="161"/>
      <c r="AO36" s="162"/>
      <c r="AP36" s="162"/>
      <c r="AQ36" s="162"/>
      <c r="AR36" s="163"/>
      <c r="AS36" s="403"/>
      <c r="AT36" s="164"/>
      <c r="AU36" s="165"/>
      <c r="AV36" s="163"/>
      <c r="AW36" s="163"/>
      <c r="AX36" s="163"/>
      <c r="AY36" s="167"/>
      <c r="AZ36" s="160"/>
      <c r="BB36" s="170"/>
      <c r="BC36" s="2"/>
      <c r="BD36" s="436"/>
      <c r="BE36" s="776"/>
      <c r="BF36" s="775"/>
      <c r="BG36" s="170">
        <f t="shared" si="3"/>
        <v>0</v>
      </c>
      <c r="BH36" s="17"/>
      <c r="BI36" s="161"/>
      <c r="BJ36" s="162"/>
      <c r="BK36" s="162"/>
      <c r="BL36" s="162"/>
      <c r="BM36" s="163"/>
      <c r="BN36" s="403"/>
      <c r="BO36" s="164"/>
      <c r="BP36" s="165"/>
      <c r="BQ36" s="163"/>
      <c r="BR36" s="163"/>
      <c r="BS36" s="163"/>
      <c r="BT36" s="167"/>
      <c r="BU36" s="160"/>
    </row>
    <row r="37" spans="2:73" s="1" customFormat="1" ht="40.5" customHeight="1" x14ac:dyDescent="0.25">
      <c r="B37" s="179" t="s">
        <v>234</v>
      </c>
      <c r="C37" s="418" t="s">
        <v>104</v>
      </c>
      <c r="D37" s="1442" t="s">
        <v>235</v>
      </c>
      <c r="E37" s="1442"/>
      <c r="F37" s="1442"/>
      <c r="G37" s="1443"/>
      <c r="H37" s="1445" t="s">
        <v>236</v>
      </c>
      <c r="I37" s="1442"/>
      <c r="J37" s="1446"/>
      <c r="K37" s="180">
        <v>5637</v>
      </c>
      <c r="L37" s="885">
        <v>0</v>
      </c>
      <c r="M37" s="436">
        <f>L37</f>
        <v>0</v>
      </c>
      <c r="N37" s="170">
        <f>K37*M37</f>
        <v>0</v>
      </c>
      <c r="O37" s="17"/>
      <c r="P37" s="161">
        <f>2*M37</f>
        <v>0</v>
      </c>
      <c r="Q37" s="162"/>
      <c r="R37" s="162"/>
      <c r="S37" s="162"/>
      <c r="T37" s="163"/>
      <c r="U37" s="403"/>
      <c r="V37" s="164"/>
      <c r="W37" s="165"/>
      <c r="X37" s="163"/>
      <c r="Y37" s="163"/>
      <c r="Z37" s="163"/>
      <c r="AA37" s="167">
        <f>P37/2</f>
        <v>0</v>
      </c>
      <c r="AB37" s="160">
        <f>P37/4</f>
        <v>0</v>
      </c>
      <c r="AG37" s="170">
        <v>5637</v>
      </c>
      <c r="AH37" s="688">
        <v>0</v>
      </c>
      <c r="AI37" s="436">
        <f>AH37</f>
        <v>0</v>
      </c>
      <c r="AJ37" s="776">
        <f>AG37*AI37</f>
        <v>0</v>
      </c>
      <c r="AK37" s="775" t="str">
        <f>IF(C37="1.1","02.3.68.1",IF(C37="1.2","02.3.68.2",IF(C37="1.5","02.3.68.5",IF(C37="3.1","02.3.61.1",))))</f>
        <v>02.3.68.2</v>
      </c>
      <c r="AL37" s="170">
        <f>AJ37-N37</f>
        <v>0</v>
      </c>
      <c r="AM37" s="17"/>
      <c r="AN37" s="161">
        <f>2*AI37</f>
        <v>0</v>
      </c>
      <c r="AO37" s="162"/>
      <c r="AP37" s="162"/>
      <c r="AQ37" s="162"/>
      <c r="AR37" s="163"/>
      <c r="AS37" s="403"/>
      <c r="AT37" s="164"/>
      <c r="AU37" s="165"/>
      <c r="AV37" s="163"/>
      <c r="AW37" s="163"/>
      <c r="AX37" s="163"/>
      <c r="AY37" s="167">
        <f>AN37/2</f>
        <v>0</v>
      </c>
      <c r="AZ37" s="160">
        <f>AN37/4</f>
        <v>0</v>
      </c>
      <c r="BB37" s="170">
        <v>5637</v>
      </c>
      <c r="BC37" s="688">
        <v>0</v>
      </c>
      <c r="BD37" s="436">
        <f>BC37</f>
        <v>0</v>
      </c>
      <c r="BE37" s="776">
        <f>BB37*BD37</f>
        <v>0</v>
      </c>
      <c r="BF37" s="775" t="str">
        <f>IF(C37="1.1","02.3.68.1",IF(C37="1.2","02.3.68.2",IF(C37="1.5","02.3.68.5",IF(C37="3.1","02.3.61.1",))))</f>
        <v>02.3.68.2</v>
      </c>
      <c r="BG37" s="170">
        <f t="shared" si="3"/>
        <v>0</v>
      </c>
      <c r="BH37" s="17"/>
      <c r="BI37" s="161">
        <f>2*BD37</f>
        <v>0</v>
      </c>
      <c r="BJ37" s="162"/>
      <c r="BK37" s="162"/>
      <c r="BL37" s="162"/>
      <c r="BM37" s="163"/>
      <c r="BN37" s="403"/>
      <c r="BO37" s="164"/>
      <c r="BP37" s="165"/>
      <c r="BQ37" s="163"/>
      <c r="BR37" s="163"/>
      <c r="BS37" s="163"/>
      <c r="BT37" s="167">
        <f>BI37/2</f>
        <v>0</v>
      </c>
      <c r="BU37" s="160">
        <f>BI37/4</f>
        <v>0</v>
      </c>
    </row>
    <row r="38" spans="2:73" s="1" customFormat="1" ht="30" hidden="1" customHeight="1" x14ac:dyDescent="0.25">
      <c r="B38" s="179"/>
      <c r="C38" s="876"/>
      <c r="D38" s="876"/>
      <c r="E38" s="876"/>
      <c r="F38" s="876"/>
      <c r="G38" s="176"/>
      <c r="H38" s="175"/>
      <c r="I38" s="176"/>
      <c r="J38" s="556"/>
      <c r="K38" s="180"/>
      <c r="L38" s="879"/>
      <c r="M38" s="436"/>
      <c r="N38" s="170"/>
      <c r="O38" s="17"/>
      <c r="P38" s="161"/>
      <c r="Q38" s="162"/>
      <c r="R38" s="162"/>
      <c r="S38" s="162"/>
      <c r="T38" s="163"/>
      <c r="U38" s="403"/>
      <c r="V38" s="164"/>
      <c r="W38" s="165"/>
      <c r="X38" s="163"/>
      <c r="Y38" s="163"/>
      <c r="Z38" s="163"/>
      <c r="AA38" s="167"/>
      <c r="AB38" s="160"/>
      <c r="AG38" s="170"/>
      <c r="AH38" s="2"/>
      <c r="AI38" s="436"/>
      <c r="AJ38" s="776"/>
      <c r="AK38" s="775"/>
      <c r="AL38" s="170"/>
      <c r="AM38" s="17"/>
      <c r="AN38" s="161"/>
      <c r="AO38" s="162"/>
      <c r="AP38" s="162"/>
      <c r="AQ38" s="162"/>
      <c r="AR38" s="163"/>
      <c r="AS38" s="403"/>
      <c r="AT38" s="164"/>
      <c r="AU38" s="165"/>
      <c r="AV38" s="163"/>
      <c r="AW38" s="163"/>
      <c r="AX38" s="163"/>
      <c r="AY38" s="167"/>
      <c r="AZ38" s="160"/>
      <c r="BB38" s="170"/>
      <c r="BC38" s="2"/>
      <c r="BD38" s="436"/>
      <c r="BE38" s="776"/>
      <c r="BF38" s="775"/>
      <c r="BG38" s="170">
        <f t="shared" si="3"/>
        <v>0</v>
      </c>
      <c r="BH38" s="17"/>
      <c r="BI38" s="161"/>
      <c r="BJ38" s="162"/>
      <c r="BK38" s="162"/>
      <c r="BL38" s="162"/>
      <c r="BM38" s="163"/>
      <c r="BN38" s="403"/>
      <c r="BO38" s="164"/>
      <c r="BP38" s="165"/>
      <c r="BQ38" s="163"/>
      <c r="BR38" s="163"/>
      <c r="BS38" s="163"/>
      <c r="BT38" s="167"/>
      <c r="BU38" s="160"/>
    </row>
    <row r="39" spans="2:73" s="1" customFormat="1" ht="30" customHeight="1" x14ac:dyDescent="0.25">
      <c r="B39" s="179" t="s">
        <v>237</v>
      </c>
      <c r="C39" s="418" t="s">
        <v>104</v>
      </c>
      <c r="D39" s="1442" t="s">
        <v>238</v>
      </c>
      <c r="E39" s="1442"/>
      <c r="F39" s="1442"/>
      <c r="G39" s="1443"/>
      <c r="H39" s="1445" t="s">
        <v>239</v>
      </c>
      <c r="I39" s="1442"/>
      <c r="J39" s="1446"/>
      <c r="K39" s="180">
        <v>31191</v>
      </c>
      <c r="L39" s="885">
        <v>0</v>
      </c>
      <c r="M39" s="436">
        <f>L39</f>
        <v>0</v>
      </c>
      <c r="N39" s="170">
        <f>K39*M39</f>
        <v>0</v>
      </c>
      <c r="O39" s="17"/>
      <c r="P39" s="161"/>
      <c r="Q39" s="162"/>
      <c r="R39" s="407">
        <f>M39</f>
        <v>0</v>
      </c>
      <c r="S39" s="162"/>
      <c r="T39" s="163"/>
      <c r="U39" s="403"/>
      <c r="V39" s="164"/>
      <c r="W39" s="165">
        <f>IF($M39&lt;&gt;0,"X",0)</f>
        <v>0</v>
      </c>
      <c r="X39" s="163">
        <f>IF($M39&lt;&gt;0,"XXX",0)</f>
        <v>0</v>
      </c>
      <c r="Y39" s="163">
        <f>IF($M39&lt;&gt;0,"XXX",0)</f>
        <v>0</v>
      </c>
      <c r="Z39" s="163">
        <f>IF($M39&lt;&gt;0,"XXX",0)</f>
        <v>0</v>
      </c>
      <c r="AA39" s="167"/>
      <c r="AB39" s="160"/>
      <c r="AG39" s="170">
        <v>31191</v>
      </c>
      <c r="AH39" s="688">
        <v>0</v>
      </c>
      <c r="AI39" s="436">
        <f>AH39</f>
        <v>0</v>
      </c>
      <c r="AJ39" s="776">
        <f>AG39*AI39</f>
        <v>0</v>
      </c>
      <c r="AK39" s="775" t="str">
        <f>IF(C39="1.1","02.3.68.1",IF(C39="1.2","02.3.68.2",IF(C39="1.5","02.3.68.5",IF(C39="3.1","02.3.61.1",))))</f>
        <v>02.3.68.2</v>
      </c>
      <c r="AL39" s="170">
        <f>AJ39-N39</f>
        <v>0</v>
      </c>
      <c r="AM39" s="17"/>
      <c r="AN39" s="161"/>
      <c r="AO39" s="162"/>
      <c r="AP39" s="407">
        <f>AI39</f>
        <v>0</v>
      </c>
      <c r="AQ39" s="162"/>
      <c r="AR39" s="163"/>
      <c r="AS39" s="403"/>
      <c r="AT39" s="164"/>
      <c r="AU39" s="165">
        <f>IF(AI39&lt;&gt;0,"X",0)</f>
        <v>0</v>
      </c>
      <c r="AV39" s="163">
        <f>IF(AI39&lt;&gt;0,"XXX",0)</f>
        <v>0</v>
      </c>
      <c r="AW39" s="163">
        <f>IF(AI39&lt;&gt;0,"XXX",0)</f>
        <v>0</v>
      </c>
      <c r="AX39" s="163">
        <f>IF(AI39&lt;&gt;0,"XXX",0)</f>
        <v>0</v>
      </c>
      <c r="AY39" s="167"/>
      <c r="AZ39" s="160"/>
      <c r="BB39" s="170">
        <v>31191</v>
      </c>
      <c r="BC39" s="688">
        <v>0</v>
      </c>
      <c r="BD39" s="436">
        <f>BC39</f>
        <v>0</v>
      </c>
      <c r="BE39" s="776">
        <f>BB39*BD39</f>
        <v>0</v>
      </c>
      <c r="BF39" s="775" t="str">
        <f>IF(C39="1.1","02.3.68.1",IF(C39="1.2","02.3.68.2",IF(C39="1.5","02.3.68.5",IF(C39="3.1","02.3.61.1",))))</f>
        <v>02.3.68.2</v>
      </c>
      <c r="BG39" s="170">
        <f t="shared" si="3"/>
        <v>0</v>
      </c>
      <c r="BH39" s="17"/>
      <c r="BI39" s="161"/>
      <c r="BJ39" s="162"/>
      <c r="BK39" s="407">
        <f>BD39</f>
        <v>0</v>
      </c>
      <c r="BL39" s="162"/>
      <c r="BM39" s="163"/>
      <c r="BN39" s="403"/>
      <c r="BO39" s="164"/>
      <c r="BP39" s="165">
        <f>IF(BD39&lt;&gt;0,"X",0)</f>
        <v>0</v>
      </c>
      <c r="BQ39" s="163">
        <f>IF(BD39&lt;&gt;0,"XXX",0)</f>
        <v>0</v>
      </c>
      <c r="BR39" s="163">
        <f>IF(BD39&lt;&gt;0,"XXX",0)</f>
        <v>0</v>
      </c>
      <c r="BS39" s="163">
        <f>IF(BD39&lt;&gt;0,"XXX",0)</f>
        <v>0</v>
      </c>
      <c r="BT39" s="167"/>
      <c r="BU39" s="160"/>
    </row>
    <row r="40" spans="2:73" s="1" customFormat="1" ht="30" hidden="1" customHeight="1" x14ac:dyDescent="0.25">
      <c r="B40" s="179"/>
      <c r="C40" s="876"/>
      <c r="D40" s="876"/>
      <c r="E40" s="876"/>
      <c r="F40" s="876"/>
      <c r="G40" s="176"/>
      <c r="H40" s="175"/>
      <c r="I40" s="176"/>
      <c r="J40" s="556"/>
      <c r="K40" s="180"/>
      <c r="L40" s="879"/>
      <c r="M40" s="436"/>
      <c r="N40" s="170"/>
      <c r="O40" s="17"/>
      <c r="P40" s="161"/>
      <c r="Q40" s="162"/>
      <c r="R40" s="162"/>
      <c r="S40" s="162"/>
      <c r="T40" s="163"/>
      <c r="U40" s="403"/>
      <c r="V40" s="164"/>
      <c r="W40" s="165"/>
      <c r="X40" s="163"/>
      <c r="Y40" s="163"/>
      <c r="Z40" s="163"/>
      <c r="AA40" s="167"/>
      <c r="AB40" s="160"/>
      <c r="AG40" s="170"/>
      <c r="AH40" s="2"/>
      <c r="AI40" s="436"/>
      <c r="AJ40" s="776"/>
      <c r="AK40" s="775"/>
      <c r="AL40" s="170"/>
      <c r="AM40" s="17"/>
      <c r="AN40" s="161"/>
      <c r="AO40" s="162"/>
      <c r="AP40" s="162"/>
      <c r="AQ40" s="162"/>
      <c r="AR40" s="163"/>
      <c r="AS40" s="403"/>
      <c r="AT40" s="164"/>
      <c r="AU40" s="165"/>
      <c r="AV40" s="163"/>
      <c r="AW40" s="163"/>
      <c r="AX40" s="163"/>
      <c r="AY40" s="167"/>
      <c r="AZ40" s="160"/>
      <c r="BB40" s="170"/>
      <c r="BC40" s="2"/>
      <c r="BD40" s="436"/>
      <c r="BE40" s="776"/>
      <c r="BF40" s="775"/>
      <c r="BG40" s="170">
        <f t="shared" si="3"/>
        <v>0</v>
      </c>
      <c r="BH40" s="17"/>
      <c r="BI40" s="161"/>
      <c r="BJ40" s="162"/>
      <c r="BK40" s="162"/>
      <c r="BL40" s="162"/>
      <c r="BM40" s="163"/>
      <c r="BN40" s="403"/>
      <c r="BO40" s="164"/>
      <c r="BP40" s="165"/>
      <c r="BQ40" s="163"/>
      <c r="BR40" s="163"/>
      <c r="BS40" s="163"/>
      <c r="BT40" s="167"/>
      <c r="BU40" s="160"/>
    </row>
    <row r="41" spans="2:73" s="1" customFormat="1" ht="30" customHeight="1" x14ac:dyDescent="0.25">
      <c r="B41" s="179" t="s">
        <v>240</v>
      </c>
      <c r="C41" s="417" t="s">
        <v>83</v>
      </c>
      <c r="D41" s="1442" t="s">
        <v>241</v>
      </c>
      <c r="E41" s="1442"/>
      <c r="F41" s="1442"/>
      <c r="G41" s="1443"/>
      <c r="H41" s="1445" t="s">
        <v>242</v>
      </c>
      <c r="I41" s="1442"/>
      <c r="J41" s="1446"/>
      <c r="K41" s="180">
        <v>27575</v>
      </c>
      <c r="L41" s="885">
        <v>0</v>
      </c>
      <c r="M41" s="436">
        <f>L41</f>
        <v>0</v>
      </c>
      <c r="N41" s="170">
        <f>K41*M41</f>
        <v>0</v>
      </c>
      <c r="O41" s="17"/>
      <c r="P41" s="161"/>
      <c r="Q41" s="167"/>
      <c r="R41" s="407">
        <f>M41</f>
        <v>0</v>
      </c>
      <c r="S41" s="167"/>
      <c r="T41" s="163"/>
      <c r="U41" s="403"/>
      <c r="V41" s="164"/>
      <c r="W41" s="165">
        <f>IF($M41&lt;&gt;0,"X",0)</f>
        <v>0</v>
      </c>
      <c r="X41" s="163">
        <f>IF($M41&lt;&gt;0,"XXX",0)</f>
        <v>0</v>
      </c>
      <c r="Y41" s="163">
        <f>IF($M41&lt;&gt;0,"XXX",0)</f>
        <v>0</v>
      </c>
      <c r="Z41" s="163">
        <f>IF($M41&lt;&gt;0,"XXX",0)</f>
        <v>0</v>
      </c>
      <c r="AA41" s="167"/>
      <c r="AB41" s="160"/>
      <c r="AG41" s="170">
        <v>27575</v>
      </c>
      <c r="AH41" s="688">
        <v>0</v>
      </c>
      <c r="AI41" s="436">
        <f>AH41</f>
        <v>0</v>
      </c>
      <c r="AJ41" s="776">
        <f>AG41*AI41</f>
        <v>0</v>
      </c>
      <c r="AK41" s="775" t="str">
        <f>IF(C41="1.1","02.3.68.1",IF(C41="1.2","02.3.68.2",IF(C41="1.5","02.3.68.5",IF(C41="3.1","02.3.61.1",))))</f>
        <v>02.3.68.5</v>
      </c>
      <c r="AL41" s="170">
        <f>AJ41-N41</f>
        <v>0</v>
      </c>
      <c r="AM41" s="17"/>
      <c r="AN41" s="161"/>
      <c r="AO41" s="167"/>
      <c r="AP41" s="407">
        <f>AI41</f>
        <v>0</v>
      </c>
      <c r="AQ41" s="167"/>
      <c r="AR41" s="163"/>
      <c r="AS41" s="403"/>
      <c r="AT41" s="164"/>
      <c r="AU41" s="165">
        <f>IF(AI41&lt;&gt;0,"X",0)</f>
        <v>0</v>
      </c>
      <c r="AV41" s="163">
        <f>IF(AI41&lt;&gt;0,"XXX",0)</f>
        <v>0</v>
      </c>
      <c r="AW41" s="163">
        <f>IF(AI41&lt;&gt;0,"XXX",0)</f>
        <v>0</v>
      </c>
      <c r="AX41" s="163">
        <f>IF(AI41&lt;&gt;0,"XXX",0)</f>
        <v>0</v>
      </c>
      <c r="AY41" s="167"/>
      <c r="AZ41" s="160"/>
      <c r="BB41" s="170">
        <v>27575</v>
      </c>
      <c r="BC41" s="688">
        <v>0</v>
      </c>
      <c r="BD41" s="436">
        <f>BC41</f>
        <v>0</v>
      </c>
      <c r="BE41" s="776">
        <f>BB41*BD41</f>
        <v>0</v>
      </c>
      <c r="BF41" s="775" t="str">
        <f>IF(C41="1.1","02.3.68.1",IF(C41="1.2","02.3.68.2",IF(C41="1.5","02.3.68.5",IF(C41="3.1","02.3.61.1",))))</f>
        <v>02.3.68.5</v>
      </c>
      <c r="BG41" s="170">
        <f t="shared" si="3"/>
        <v>0</v>
      </c>
      <c r="BH41" s="17"/>
      <c r="BI41" s="161"/>
      <c r="BJ41" s="167"/>
      <c r="BK41" s="407">
        <f>BD41</f>
        <v>0</v>
      </c>
      <c r="BL41" s="167"/>
      <c r="BM41" s="163"/>
      <c r="BN41" s="403"/>
      <c r="BO41" s="164"/>
      <c r="BP41" s="165">
        <f>IF(BD41&lt;&gt;0,"X",0)</f>
        <v>0</v>
      </c>
      <c r="BQ41" s="163">
        <f>IF(BD41&lt;&gt;0,"XXX",0)</f>
        <v>0</v>
      </c>
      <c r="BR41" s="163">
        <f>IF(BD41&lt;&gt;0,"XXX",0)</f>
        <v>0</v>
      </c>
      <c r="BS41" s="163">
        <f>IF(BD41&lt;&gt;0,"XXX",0)</f>
        <v>0</v>
      </c>
      <c r="BT41" s="167"/>
      <c r="BU41" s="160"/>
    </row>
    <row r="42" spans="2:73" s="1" customFormat="1" ht="30" hidden="1" customHeight="1" x14ac:dyDescent="0.25">
      <c r="B42" s="179"/>
      <c r="C42" s="876"/>
      <c r="D42" s="876"/>
      <c r="E42" s="876"/>
      <c r="F42" s="876"/>
      <c r="G42" s="176"/>
      <c r="H42" s="175"/>
      <c r="I42" s="176"/>
      <c r="J42" s="556"/>
      <c r="K42" s="180"/>
      <c r="L42" s="879"/>
      <c r="M42" s="436"/>
      <c r="N42" s="170"/>
      <c r="O42" s="17"/>
      <c r="P42" s="161"/>
      <c r="Q42" s="162"/>
      <c r="R42" s="162"/>
      <c r="S42" s="162"/>
      <c r="T42" s="163"/>
      <c r="U42" s="403"/>
      <c r="V42" s="164"/>
      <c r="W42" s="165"/>
      <c r="X42" s="163"/>
      <c r="Y42" s="163"/>
      <c r="Z42" s="163"/>
      <c r="AA42" s="167"/>
      <c r="AB42" s="160"/>
      <c r="AG42" s="170"/>
      <c r="AH42" s="2"/>
      <c r="AI42" s="436"/>
      <c r="AJ42" s="776"/>
      <c r="AK42" s="775"/>
      <c r="AL42" s="170"/>
      <c r="AM42" s="17"/>
      <c r="AN42" s="161"/>
      <c r="AO42" s="162"/>
      <c r="AP42" s="162"/>
      <c r="AQ42" s="162"/>
      <c r="AR42" s="163"/>
      <c r="AS42" s="403"/>
      <c r="AT42" s="164"/>
      <c r="AU42" s="165"/>
      <c r="AV42" s="163"/>
      <c r="AW42" s="163"/>
      <c r="AX42" s="163"/>
      <c r="AY42" s="167"/>
      <c r="AZ42" s="160"/>
      <c r="BB42" s="170"/>
      <c r="BC42" s="2"/>
      <c r="BD42" s="436"/>
      <c r="BE42" s="776"/>
      <c r="BF42" s="775"/>
      <c r="BG42" s="170">
        <f t="shared" si="3"/>
        <v>0</v>
      </c>
      <c r="BH42" s="17"/>
      <c r="BI42" s="161"/>
      <c r="BJ42" s="162"/>
      <c r="BK42" s="162"/>
      <c r="BL42" s="162"/>
      <c r="BM42" s="163"/>
      <c r="BN42" s="403"/>
      <c r="BO42" s="164"/>
      <c r="BP42" s="165"/>
      <c r="BQ42" s="163"/>
      <c r="BR42" s="163"/>
      <c r="BS42" s="163"/>
      <c r="BT42" s="167"/>
      <c r="BU42" s="160"/>
    </row>
    <row r="43" spans="2:73" s="1" customFormat="1" ht="30" customHeight="1" x14ac:dyDescent="0.25">
      <c r="B43" s="179" t="s">
        <v>243</v>
      </c>
      <c r="C43" s="417" t="s">
        <v>83</v>
      </c>
      <c r="D43" s="1474" t="s">
        <v>248</v>
      </c>
      <c r="E43" s="1475"/>
      <c r="F43" s="1475"/>
      <c r="G43" s="1476"/>
      <c r="H43" s="1445" t="s">
        <v>84</v>
      </c>
      <c r="I43" s="1442"/>
      <c r="J43" s="1446"/>
      <c r="K43" s="180">
        <f>IF(D43="",0,LEFT(RIGHT(D43,8),2)*2000)</f>
        <v>128000</v>
      </c>
      <c r="L43" s="885">
        <v>0</v>
      </c>
      <c r="M43" s="436">
        <f>K43*L43</f>
        <v>0</v>
      </c>
      <c r="N43" s="170">
        <f>K43*L43</f>
        <v>0</v>
      </c>
      <c r="O43" s="17"/>
      <c r="P43" s="161"/>
      <c r="Q43" s="162"/>
      <c r="R43" s="162"/>
      <c r="S43" s="162"/>
      <c r="T43" s="162">
        <f>M43/128000</f>
        <v>0</v>
      </c>
      <c r="U43" s="403"/>
      <c r="V43" s="164"/>
      <c r="W43" s="165">
        <f>IF($M43&lt;&gt;0,"X",0)</f>
        <v>0</v>
      </c>
      <c r="X43" s="163">
        <f>IF($M43&lt;&gt;0,"XXX",0)</f>
        <v>0</v>
      </c>
      <c r="Y43" s="163">
        <f>IF($M43&lt;&gt;0,"XXX",0)</f>
        <v>0</v>
      </c>
      <c r="Z43" s="163">
        <f>IF($M43&lt;&gt;0,"XXX",0)</f>
        <v>0</v>
      </c>
      <c r="AA43" s="167"/>
      <c r="AB43" s="160"/>
      <c r="AG43" s="170">
        <v>128000</v>
      </c>
      <c r="AH43" s="688">
        <v>0</v>
      </c>
      <c r="AI43" s="436">
        <f>AG43*AH43</f>
        <v>0</v>
      </c>
      <c r="AJ43" s="776">
        <f>AG43*AH43</f>
        <v>0</v>
      </c>
      <c r="AK43" s="775" t="str">
        <f>IF(C43="1.1","02.3.68.1",IF(C43="1.2","02.3.68.2",IF(C43="1.5","02.3.68.5",IF(C43="3.1","02.3.61.1",))))</f>
        <v>02.3.68.5</v>
      </c>
      <c r="AL43" s="170">
        <f>AJ43-N43</f>
        <v>0</v>
      </c>
      <c r="AM43" s="17"/>
      <c r="AN43" s="161"/>
      <c r="AO43" s="162"/>
      <c r="AP43" s="162"/>
      <c r="AQ43" s="162"/>
      <c r="AR43" s="162">
        <f>AI43/128000</f>
        <v>0</v>
      </c>
      <c r="AS43" s="403"/>
      <c r="AT43" s="164"/>
      <c r="AU43" s="165">
        <f>IF(AI43&lt;&gt;0,"X",0)</f>
        <v>0</v>
      </c>
      <c r="AV43" s="163">
        <f>IF(AI43&lt;&gt;0,"XXX",0)</f>
        <v>0</v>
      </c>
      <c r="AW43" s="163">
        <f>IF(AI43&lt;&gt;0,"XXX",0)</f>
        <v>0</v>
      </c>
      <c r="AX43" s="163">
        <f>IF(AI43&lt;&gt;0,"XXX",0)</f>
        <v>0</v>
      </c>
      <c r="AY43" s="167"/>
      <c r="AZ43" s="160"/>
      <c r="BB43" s="170">
        <v>128000</v>
      </c>
      <c r="BC43" s="688">
        <v>0</v>
      </c>
      <c r="BD43" s="436">
        <f>BB43*BC43</f>
        <v>0</v>
      </c>
      <c r="BE43" s="776">
        <f>BB43*BC43</f>
        <v>0</v>
      </c>
      <c r="BF43" s="775" t="str">
        <f>IF(C43="1.1","02.3.68.1",IF(C43="1.2","02.3.68.2",IF(C43="1.5","02.3.68.5",IF(C43="3.1","02.3.61.1",))))</f>
        <v>02.3.68.5</v>
      </c>
      <c r="BG43" s="170">
        <f t="shared" si="3"/>
        <v>0</v>
      </c>
      <c r="BH43" s="17"/>
      <c r="BI43" s="161"/>
      <c r="BJ43" s="162"/>
      <c r="BK43" s="162"/>
      <c r="BL43" s="162"/>
      <c r="BM43" s="162">
        <f>BD43/128000</f>
        <v>0</v>
      </c>
      <c r="BN43" s="403"/>
      <c r="BO43" s="164"/>
      <c r="BP43" s="165">
        <f>IF(BD43&lt;&gt;0,"X",0)</f>
        <v>0</v>
      </c>
      <c r="BQ43" s="163">
        <f>IF(BD43&lt;&gt;0,"XXX",0)</f>
        <v>0</v>
      </c>
      <c r="BR43" s="163">
        <f>IF(BD43&lt;&gt;0,"XXX",0)</f>
        <v>0</v>
      </c>
      <c r="BS43" s="163">
        <f>IF(BD43&lt;&gt;0,"XXX",0)</f>
        <v>0</v>
      </c>
      <c r="BT43" s="167"/>
      <c r="BU43" s="160"/>
    </row>
    <row r="44" spans="2:73" s="1" customFormat="1" ht="30" hidden="1" customHeight="1" x14ac:dyDescent="0.25">
      <c r="B44" s="179"/>
      <c r="C44" s="936"/>
      <c r="D44" s="950"/>
      <c r="E44" s="950"/>
      <c r="F44" s="950"/>
      <c r="G44" s="951"/>
      <c r="H44" s="175"/>
      <c r="I44" s="176"/>
      <c r="J44" s="556"/>
      <c r="K44" s="180"/>
      <c r="L44" s="879"/>
      <c r="M44" s="436"/>
      <c r="N44" s="170"/>
      <c r="O44" s="17"/>
      <c r="P44" s="161"/>
      <c r="Q44" s="162"/>
      <c r="R44" s="162"/>
      <c r="S44" s="162"/>
      <c r="T44" s="163"/>
      <c r="U44" s="403"/>
      <c r="V44" s="164"/>
      <c r="W44" s="165"/>
      <c r="X44" s="163"/>
      <c r="Y44" s="163"/>
      <c r="Z44" s="163"/>
      <c r="AA44" s="167"/>
      <c r="AB44" s="160"/>
      <c r="AG44" s="170"/>
      <c r="AH44" s="2"/>
      <c r="AI44" s="436"/>
      <c r="AJ44" s="776"/>
      <c r="AK44" s="775"/>
      <c r="AL44" s="170"/>
      <c r="AM44" s="17"/>
      <c r="AN44" s="161"/>
      <c r="AO44" s="162"/>
      <c r="AP44" s="162"/>
      <c r="AQ44" s="162"/>
      <c r="AR44" s="163"/>
      <c r="AS44" s="403"/>
      <c r="AT44" s="164"/>
      <c r="AU44" s="165"/>
      <c r="AV44" s="163"/>
      <c r="AW44" s="163"/>
      <c r="AX44" s="163"/>
      <c r="AY44" s="167"/>
      <c r="AZ44" s="160"/>
      <c r="BB44" s="170"/>
      <c r="BC44" s="2"/>
      <c r="BD44" s="436"/>
      <c r="BE44" s="776"/>
      <c r="BF44" s="775"/>
      <c r="BG44" s="170">
        <f t="shared" si="3"/>
        <v>0</v>
      </c>
      <c r="BH44" s="17"/>
      <c r="BI44" s="161"/>
      <c r="BJ44" s="162"/>
      <c r="BK44" s="162"/>
      <c r="BL44" s="162"/>
      <c r="BM44" s="163"/>
      <c r="BN44" s="403"/>
      <c r="BO44" s="164"/>
      <c r="BP44" s="165"/>
      <c r="BQ44" s="163"/>
      <c r="BR44" s="163"/>
      <c r="BS44" s="163"/>
      <c r="BT44" s="167"/>
      <c r="BU44" s="160"/>
    </row>
    <row r="45" spans="2:73" s="1" customFormat="1" ht="30" customHeight="1" x14ac:dyDescent="0.25">
      <c r="B45" s="946" t="s">
        <v>243</v>
      </c>
      <c r="C45" s="417" t="s">
        <v>83</v>
      </c>
      <c r="D45" s="1474" t="s">
        <v>249</v>
      </c>
      <c r="E45" s="1475"/>
      <c r="F45" s="1475"/>
      <c r="G45" s="1476"/>
      <c r="H45" s="1445" t="s">
        <v>84</v>
      </c>
      <c r="I45" s="1442"/>
      <c r="J45" s="1446"/>
      <c r="K45" s="180">
        <f>IF(D45="",0,LEFT(RIGHT(D45,8),2)*2000)</f>
        <v>96000</v>
      </c>
      <c r="L45" s="885">
        <v>0</v>
      </c>
      <c r="M45" s="436">
        <f>K45*L45</f>
        <v>0</v>
      </c>
      <c r="N45" s="170">
        <f>K45*L45</f>
        <v>0</v>
      </c>
      <c r="O45" s="17"/>
      <c r="P45" s="161"/>
      <c r="Q45" s="162"/>
      <c r="R45" s="162"/>
      <c r="S45" s="162"/>
      <c r="T45" s="162">
        <f>M45/128000</f>
        <v>0</v>
      </c>
      <c r="U45" s="403"/>
      <c r="V45" s="164"/>
      <c r="W45" s="165">
        <f>IF($M45&lt;&gt;0,"X",0)</f>
        <v>0</v>
      </c>
      <c r="X45" s="163">
        <f>IF($M45&lt;&gt;0,"XXX",0)</f>
        <v>0</v>
      </c>
      <c r="Y45" s="163">
        <f>IF($M45&lt;&gt;0,"XXX",0)</f>
        <v>0</v>
      </c>
      <c r="Z45" s="163">
        <f>IF($M45&lt;&gt;0,"XXX",0)</f>
        <v>0</v>
      </c>
      <c r="AA45" s="167"/>
      <c r="AB45" s="160"/>
      <c r="AG45" s="170">
        <v>96000</v>
      </c>
      <c r="AH45" s="688">
        <v>0</v>
      </c>
      <c r="AI45" s="436">
        <f>AG45*AH45</f>
        <v>0</v>
      </c>
      <c r="AJ45" s="776">
        <f>AG45*AH45</f>
        <v>0</v>
      </c>
      <c r="AK45" s="775" t="str">
        <f>IF(C45="1.1","02.3.68.1",IF(C45="1.2","02.3.68.2",IF(C45="1.5","02.3.68.5",IF(C45="3.1","02.3.61.1",))))</f>
        <v>02.3.68.5</v>
      </c>
      <c r="AL45" s="170">
        <f>AJ45-N45</f>
        <v>0</v>
      </c>
      <c r="AM45" s="17"/>
      <c r="AN45" s="161"/>
      <c r="AO45" s="162"/>
      <c r="AP45" s="162"/>
      <c r="AQ45" s="162"/>
      <c r="AR45" s="162">
        <f>AI45/128000</f>
        <v>0</v>
      </c>
      <c r="AS45" s="403"/>
      <c r="AT45" s="164"/>
      <c r="AU45" s="165">
        <f>IF(AI45&lt;&gt;0,"X",0)</f>
        <v>0</v>
      </c>
      <c r="AV45" s="163">
        <f>IF(AI45&lt;&gt;0,"XXX",0)</f>
        <v>0</v>
      </c>
      <c r="AW45" s="163">
        <f>IF(AI45&lt;&gt;0,"XXX",0)</f>
        <v>0</v>
      </c>
      <c r="AX45" s="163">
        <f>IF(AI45&lt;&gt;0,"XXX",0)</f>
        <v>0</v>
      </c>
      <c r="AY45" s="167"/>
      <c r="AZ45" s="160"/>
      <c r="BB45" s="170">
        <v>96000</v>
      </c>
      <c r="BC45" s="688">
        <v>0</v>
      </c>
      <c r="BD45" s="436">
        <f>BB45*BC45</f>
        <v>0</v>
      </c>
      <c r="BE45" s="776">
        <f>BB45*BC45</f>
        <v>0</v>
      </c>
      <c r="BF45" s="775" t="str">
        <f>IF(C45="1.1","02.3.68.1",IF(C45="1.2","02.3.68.2",IF(C45="1.5","02.3.68.5",IF(C45="3.1","02.3.61.1",))))</f>
        <v>02.3.68.5</v>
      </c>
      <c r="BG45" s="170">
        <f t="shared" si="3"/>
        <v>0</v>
      </c>
      <c r="BH45" s="17"/>
      <c r="BI45" s="161"/>
      <c r="BJ45" s="162"/>
      <c r="BK45" s="162"/>
      <c r="BL45" s="162"/>
      <c r="BM45" s="162">
        <f>BD45/128000</f>
        <v>0</v>
      </c>
      <c r="BN45" s="403"/>
      <c r="BO45" s="164"/>
      <c r="BP45" s="165">
        <f>IF(BD45&lt;&gt;0,"X",0)</f>
        <v>0</v>
      </c>
      <c r="BQ45" s="163">
        <f>IF(BD45&lt;&gt;0,"XXX",0)</f>
        <v>0</v>
      </c>
      <c r="BR45" s="163">
        <f>IF(BD45&lt;&gt;0,"XXX",0)</f>
        <v>0</v>
      </c>
      <c r="BS45" s="163">
        <f>IF(BD45&lt;&gt;0,"XXX",0)</f>
        <v>0</v>
      </c>
      <c r="BT45" s="167"/>
      <c r="BU45" s="160"/>
    </row>
    <row r="46" spans="2:73" s="1" customFormat="1" ht="30" hidden="1" customHeight="1" x14ac:dyDescent="0.25">
      <c r="B46" s="946"/>
      <c r="C46" s="936"/>
      <c r="D46" s="950"/>
      <c r="E46" s="950"/>
      <c r="F46" s="950"/>
      <c r="G46" s="951"/>
      <c r="H46" s="175"/>
      <c r="I46" s="176"/>
      <c r="J46" s="556"/>
      <c r="K46" s="180"/>
      <c r="L46" s="879"/>
      <c r="M46" s="436"/>
      <c r="N46" s="170"/>
      <c r="O46" s="17"/>
      <c r="P46" s="161"/>
      <c r="Q46" s="162"/>
      <c r="R46" s="162"/>
      <c r="S46" s="162"/>
      <c r="T46" s="163"/>
      <c r="U46" s="403"/>
      <c r="V46" s="164"/>
      <c r="W46" s="165"/>
      <c r="X46" s="163"/>
      <c r="Y46" s="163"/>
      <c r="Z46" s="163"/>
      <c r="AA46" s="167"/>
      <c r="AB46" s="160"/>
      <c r="AG46" s="170"/>
      <c r="AH46" s="2"/>
      <c r="AI46" s="436"/>
      <c r="AJ46" s="776"/>
      <c r="AK46" s="775"/>
      <c r="AL46" s="170"/>
      <c r="AM46" s="17"/>
      <c r="AN46" s="161"/>
      <c r="AO46" s="162"/>
      <c r="AP46" s="162"/>
      <c r="AQ46" s="162"/>
      <c r="AR46" s="163"/>
      <c r="AS46" s="403"/>
      <c r="AT46" s="164"/>
      <c r="AU46" s="165"/>
      <c r="AV46" s="163"/>
      <c r="AW46" s="163"/>
      <c r="AX46" s="163"/>
      <c r="AY46" s="167"/>
      <c r="AZ46" s="160"/>
      <c r="BB46" s="170"/>
      <c r="BC46" s="2"/>
      <c r="BD46" s="436"/>
      <c r="BE46" s="776"/>
      <c r="BF46" s="775"/>
      <c r="BG46" s="170">
        <f t="shared" si="3"/>
        <v>0</v>
      </c>
      <c r="BH46" s="17"/>
      <c r="BI46" s="161"/>
      <c r="BJ46" s="162"/>
      <c r="BK46" s="162"/>
      <c r="BL46" s="162"/>
      <c r="BM46" s="163"/>
      <c r="BN46" s="403"/>
      <c r="BO46" s="164"/>
      <c r="BP46" s="165"/>
      <c r="BQ46" s="163"/>
      <c r="BR46" s="163"/>
      <c r="BS46" s="163"/>
      <c r="BT46" s="167"/>
      <c r="BU46" s="160"/>
    </row>
    <row r="47" spans="2:73" s="1" customFormat="1" ht="30" customHeight="1" x14ac:dyDescent="0.25">
      <c r="B47" s="946" t="s">
        <v>243</v>
      </c>
      <c r="C47" s="417" t="s">
        <v>83</v>
      </c>
      <c r="D47" s="1474" t="s">
        <v>250</v>
      </c>
      <c r="E47" s="1475"/>
      <c r="F47" s="1475"/>
      <c r="G47" s="1476"/>
      <c r="H47" s="1445" t="s">
        <v>84</v>
      </c>
      <c r="I47" s="1442"/>
      <c r="J47" s="1446"/>
      <c r="K47" s="180">
        <f>IF(D47="",0,LEFT(RIGHT(D47,8),2)*2000)</f>
        <v>64000</v>
      </c>
      <c r="L47" s="885">
        <v>0</v>
      </c>
      <c r="M47" s="436">
        <f>K47*L47</f>
        <v>0</v>
      </c>
      <c r="N47" s="170">
        <f>K47*L47</f>
        <v>0</v>
      </c>
      <c r="O47" s="17"/>
      <c r="P47" s="161"/>
      <c r="Q47" s="162"/>
      <c r="R47" s="162"/>
      <c r="S47" s="162"/>
      <c r="T47" s="162">
        <f>M47/128000</f>
        <v>0</v>
      </c>
      <c r="U47" s="403"/>
      <c r="V47" s="164"/>
      <c r="W47" s="165">
        <f>IF($M47&lt;&gt;0,"X",0)</f>
        <v>0</v>
      </c>
      <c r="X47" s="163">
        <f>IF($M47&lt;&gt;0,"XXX",0)</f>
        <v>0</v>
      </c>
      <c r="Y47" s="163">
        <f>IF($M47&lt;&gt;0,"XXX",0)</f>
        <v>0</v>
      </c>
      <c r="Z47" s="163">
        <f>IF($M47&lt;&gt;0,"XXX",0)</f>
        <v>0</v>
      </c>
      <c r="AA47" s="167"/>
      <c r="AB47" s="160"/>
      <c r="AG47" s="170">
        <v>64000</v>
      </c>
      <c r="AH47" s="688">
        <v>0</v>
      </c>
      <c r="AI47" s="436">
        <f>AG47*AH47</f>
        <v>0</v>
      </c>
      <c r="AJ47" s="776">
        <f>AG47*AH47</f>
        <v>0</v>
      </c>
      <c r="AK47" s="775" t="str">
        <f>IF(C47="1.1","02.3.68.1",IF(C47="1.2","02.3.68.2",IF(C47="1.5","02.3.68.5",IF(C47="3.1","02.3.61.1",))))</f>
        <v>02.3.68.5</v>
      </c>
      <c r="AL47" s="170">
        <f>AJ47-N47</f>
        <v>0</v>
      </c>
      <c r="AM47" s="17"/>
      <c r="AN47" s="161"/>
      <c r="AO47" s="162"/>
      <c r="AP47" s="162"/>
      <c r="AQ47" s="162"/>
      <c r="AR47" s="162">
        <f>AI47/128000</f>
        <v>0</v>
      </c>
      <c r="AS47" s="403"/>
      <c r="AT47" s="164"/>
      <c r="AU47" s="165">
        <f>IF(AI47&lt;&gt;0,"X",0)</f>
        <v>0</v>
      </c>
      <c r="AV47" s="163">
        <f>IF(AI47&lt;&gt;0,"XXX",0)</f>
        <v>0</v>
      </c>
      <c r="AW47" s="163">
        <f>IF(AI47&lt;&gt;0,"XXX",0)</f>
        <v>0</v>
      </c>
      <c r="AX47" s="163">
        <f>IF(AI47&lt;&gt;0,"XXX",0)</f>
        <v>0</v>
      </c>
      <c r="AY47" s="167"/>
      <c r="AZ47" s="160"/>
      <c r="BB47" s="170">
        <v>64000</v>
      </c>
      <c r="BC47" s="688">
        <v>0</v>
      </c>
      <c r="BD47" s="436">
        <f>BB47*BC47</f>
        <v>0</v>
      </c>
      <c r="BE47" s="776">
        <f>BB47*BC47</f>
        <v>0</v>
      </c>
      <c r="BF47" s="775" t="str">
        <f>IF(C47="1.1","02.3.68.1",IF(C47="1.2","02.3.68.2",IF(C47="1.5","02.3.68.5",IF(C47="3.1","02.3.61.1",))))</f>
        <v>02.3.68.5</v>
      </c>
      <c r="BG47" s="170">
        <f t="shared" si="3"/>
        <v>0</v>
      </c>
      <c r="BH47" s="17"/>
      <c r="BI47" s="161"/>
      <c r="BJ47" s="162"/>
      <c r="BK47" s="162"/>
      <c r="BL47" s="162"/>
      <c r="BM47" s="162">
        <f>BD47/128000</f>
        <v>0</v>
      </c>
      <c r="BN47" s="403"/>
      <c r="BO47" s="164"/>
      <c r="BP47" s="165">
        <f>IF(BD47&lt;&gt;0,"X",0)</f>
        <v>0</v>
      </c>
      <c r="BQ47" s="163">
        <f>IF(BD47&lt;&gt;0,"XXX",0)</f>
        <v>0</v>
      </c>
      <c r="BR47" s="163">
        <f>IF(BD47&lt;&gt;0,"XXX",0)</f>
        <v>0</v>
      </c>
      <c r="BS47" s="163">
        <f>IF(BD47&lt;&gt;0,"XXX",0)</f>
        <v>0</v>
      </c>
      <c r="BT47" s="167"/>
      <c r="BU47" s="160"/>
    </row>
    <row r="48" spans="2:73" s="1" customFormat="1" ht="30" hidden="1" customHeight="1" x14ac:dyDescent="0.25">
      <c r="B48" s="946"/>
      <c r="C48" s="936"/>
      <c r="D48" s="950"/>
      <c r="E48" s="950"/>
      <c r="F48" s="950"/>
      <c r="G48" s="951"/>
      <c r="H48" s="175"/>
      <c r="I48" s="176"/>
      <c r="J48" s="556"/>
      <c r="K48" s="180"/>
      <c r="L48" s="879"/>
      <c r="M48" s="436"/>
      <c r="N48" s="170"/>
      <c r="O48" s="17"/>
      <c r="P48" s="161"/>
      <c r="Q48" s="162"/>
      <c r="R48" s="162"/>
      <c r="S48" s="162"/>
      <c r="T48" s="163"/>
      <c r="U48" s="403"/>
      <c r="V48" s="164"/>
      <c r="W48" s="165"/>
      <c r="X48" s="163"/>
      <c r="Y48" s="163"/>
      <c r="Z48" s="163"/>
      <c r="AA48" s="167"/>
      <c r="AB48" s="160"/>
      <c r="AG48" s="170"/>
      <c r="AH48" s="2"/>
      <c r="AI48" s="436"/>
      <c r="AJ48" s="776"/>
      <c r="AK48" s="775"/>
      <c r="AL48" s="170"/>
      <c r="AM48" s="17"/>
      <c r="AN48" s="161"/>
      <c r="AO48" s="162"/>
      <c r="AP48" s="162"/>
      <c r="AQ48" s="162"/>
      <c r="AR48" s="163"/>
      <c r="AS48" s="403"/>
      <c r="AT48" s="164"/>
      <c r="AU48" s="165"/>
      <c r="AV48" s="163"/>
      <c r="AW48" s="163"/>
      <c r="AX48" s="163"/>
      <c r="AY48" s="167"/>
      <c r="AZ48" s="160"/>
      <c r="BB48" s="170"/>
      <c r="BC48" s="2"/>
      <c r="BD48" s="436"/>
      <c r="BE48" s="776"/>
      <c r="BF48" s="775"/>
      <c r="BG48" s="170">
        <f t="shared" si="3"/>
        <v>0</v>
      </c>
      <c r="BH48" s="17"/>
      <c r="BI48" s="161"/>
      <c r="BJ48" s="162"/>
      <c r="BK48" s="162"/>
      <c r="BL48" s="162"/>
      <c r="BM48" s="163"/>
      <c r="BN48" s="403"/>
      <c r="BO48" s="164"/>
      <c r="BP48" s="165"/>
      <c r="BQ48" s="163"/>
      <c r="BR48" s="163"/>
      <c r="BS48" s="163"/>
      <c r="BT48" s="167"/>
      <c r="BU48" s="160"/>
    </row>
    <row r="49" spans="2:73" s="1" customFormat="1" ht="30" customHeight="1" x14ac:dyDescent="0.25">
      <c r="B49" s="946" t="s">
        <v>243</v>
      </c>
      <c r="C49" s="417" t="s">
        <v>83</v>
      </c>
      <c r="D49" s="1474" t="s">
        <v>251</v>
      </c>
      <c r="E49" s="1475"/>
      <c r="F49" s="1475"/>
      <c r="G49" s="1476"/>
      <c r="H49" s="1445" t="s">
        <v>84</v>
      </c>
      <c r="I49" s="1442"/>
      <c r="J49" s="1446"/>
      <c r="K49" s="180">
        <f>IF(D49="",0,LEFT(RIGHT(D49,8),2)*2000)</f>
        <v>32000</v>
      </c>
      <c r="L49" s="885">
        <v>0</v>
      </c>
      <c r="M49" s="436">
        <f>K49*L49</f>
        <v>0</v>
      </c>
      <c r="N49" s="170">
        <f>K49*L49</f>
        <v>0</v>
      </c>
      <c r="O49" s="17"/>
      <c r="P49" s="161"/>
      <c r="Q49" s="162"/>
      <c r="R49" s="162"/>
      <c r="S49" s="162"/>
      <c r="T49" s="162">
        <f>M49/128000</f>
        <v>0</v>
      </c>
      <c r="U49" s="403"/>
      <c r="V49" s="164"/>
      <c r="W49" s="165">
        <f>IF($M49&lt;&gt;0,"X",0)</f>
        <v>0</v>
      </c>
      <c r="X49" s="163">
        <f>IF($M49&lt;&gt;0,"XXX",0)</f>
        <v>0</v>
      </c>
      <c r="Y49" s="163">
        <f>IF($M49&lt;&gt;0,"XXX",0)</f>
        <v>0</v>
      </c>
      <c r="Z49" s="163">
        <f>IF($M49&lt;&gt;0,"XXX",0)</f>
        <v>0</v>
      </c>
      <c r="AA49" s="167"/>
      <c r="AB49" s="160"/>
      <c r="AG49" s="170">
        <v>32000</v>
      </c>
      <c r="AH49" s="688">
        <v>0</v>
      </c>
      <c r="AI49" s="436">
        <f>AG49*AH49</f>
        <v>0</v>
      </c>
      <c r="AJ49" s="776">
        <f>AG49*AH49</f>
        <v>0</v>
      </c>
      <c r="AK49" s="775" t="str">
        <f>IF(C49="1.1","02.3.68.1",IF(C49="1.2","02.3.68.2",IF(C49="1.5","02.3.68.5",IF(C49="3.1","02.3.61.1",))))</f>
        <v>02.3.68.5</v>
      </c>
      <c r="AL49" s="170">
        <f>AJ49-N49</f>
        <v>0</v>
      </c>
      <c r="AM49" s="17"/>
      <c r="AN49" s="161"/>
      <c r="AO49" s="162"/>
      <c r="AP49" s="162"/>
      <c r="AQ49" s="162"/>
      <c r="AR49" s="162">
        <f>AI49/128000</f>
        <v>0</v>
      </c>
      <c r="AS49" s="403"/>
      <c r="AT49" s="164"/>
      <c r="AU49" s="165">
        <f>IF(AI49&lt;&gt;0,"X",0)</f>
        <v>0</v>
      </c>
      <c r="AV49" s="163">
        <f>IF(AI49&lt;&gt;0,"XXX",0)</f>
        <v>0</v>
      </c>
      <c r="AW49" s="163">
        <f>IF(AI49&lt;&gt;0,"XXX",0)</f>
        <v>0</v>
      </c>
      <c r="AX49" s="163">
        <f>IF(AI49&lt;&gt;0,"XXX",0)</f>
        <v>0</v>
      </c>
      <c r="AY49" s="167"/>
      <c r="AZ49" s="160"/>
      <c r="BB49" s="170">
        <v>32000</v>
      </c>
      <c r="BC49" s="688">
        <v>0</v>
      </c>
      <c r="BD49" s="436">
        <f>BB49*BC49</f>
        <v>0</v>
      </c>
      <c r="BE49" s="776">
        <f>BB49*BC49</f>
        <v>0</v>
      </c>
      <c r="BF49" s="775" t="str">
        <f>IF(C49="1.1","02.3.68.1",IF(C49="1.2","02.3.68.2",IF(C49="1.5","02.3.68.5",IF(C49="3.1","02.3.61.1",))))</f>
        <v>02.3.68.5</v>
      </c>
      <c r="BG49" s="170">
        <f t="shared" si="3"/>
        <v>0</v>
      </c>
      <c r="BH49" s="17"/>
      <c r="BI49" s="161"/>
      <c r="BJ49" s="162"/>
      <c r="BK49" s="162"/>
      <c r="BL49" s="162"/>
      <c r="BM49" s="162">
        <f>BD49/128000</f>
        <v>0</v>
      </c>
      <c r="BN49" s="403"/>
      <c r="BO49" s="164"/>
      <c r="BP49" s="165">
        <f>IF(BD49&lt;&gt;0,"X",0)</f>
        <v>0</v>
      </c>
      <c r="BQ49" s="163">
        <f>IF(BD49&lt;&gt;0,"XXX",0)</f>
        <v>0</v>
      </c>
      <c r="BR49" s="163">
        <f>IF(BD49&lt;&gt;0,"XXX",0)</f>
        <v>0</v>
      </c>
      <c r="BS49" s="163">
        <f>IF(BD49&lt;&gt;0,"XXX",0)</f>
        <v>0</v>
      </c>
      <c r="BT49" s="167"/>
      <c r="BU49" s="160"/>
    </row>
    <row r="50" spans="2:73" s="1" customFormat="1" ht="30" hidden="1" customHeight="1" x14ac:dyDescent="0.25">
      <c r="B50" s="179"/>
      <c r="C50" s="876"/>
      <c r="D50" s="876"/>
      <c r="E50" s="876"/>
      <c r="F50" s="876"/>
      <c r="G50" s="176"/>
      <c r="H50" s="175"/>
      <c r="I50" s="176"/>
      <c r="J50" s="556"/>
      <c r="K50" s="180"/>
      <c r="L50" s="879"/>
      <c r="M50" s="436"/>
      <c r="N50" s="170"/>
      <c r="O50" s="17"/>
      <c r="P50" s="161"/>
      <c r="Q50" s="162"/>
      <c r="R50" s="162"/>
      <c r="S50" s="162"/>
      <c r="T50" s="163"/>
      <c r="U50" s="403"/>
      <c r="V50" s="164"/>
      <c r="W50" s="165"/>
      <c r="X50" s="163"/>
      <c r="Y50" s="163"/>
      <c r="Z50" s="163"/>
      <c r="AA50" s="167"/>
      <c r="AB50" s="160"/>
      <c r="AG50" s="170"/>
      <c r="AH50" s="2"/>
      <c r="AI50" s="436"/>
      <c r="AJ50" s="776"/>
      <c r="AK50" s="775"/>
      <c r="AL50" s="170"/>
      <c r="AM50" s="17"/>
      <c r="AN50" s="161"/>
      <c r="AO50" s="162"/>
      <c r="AP50" s="162"/>
      <c r="AQ50" s="162"/>
      <c r="AR50" s="163"/>
      <c r="AS50" s="403"/>
      <c r="AT50" s="164"/>
      <c r="AU50" s="165"/>
      <c r="AV50" s="163"/>
      <c r="AW50" s="163"/>
      <c r="AX50" s="163"/>
      <c r="AY50" s="167"/>
      <c r="AZ50" s="160"/>
      <c r="BB50" s="170"/>
      <c r="BC50" s="2"/>
      <c r="BD50" s="436"/>
      <c r="BE50" s="776"/>
      <c r="BF50" s="775"/>
      <c r="BG50" s="170">
        <f t="shared" si="3"/>
        <v>0</v>
      </c>
      <c r="BH50" s="17"/>
      <c r="BI50" s="161"/>
      <c r="BJ50" s="162"/>
      <c r="BK50" s="162"/>
      <c r="BL50" s="162"/>
      <c r="BM50" s="163"/>
      <c r="BN50" s="403"/>
      <c r="BO50" s="164"/>
      <c r="BP50" s="165"/>
      <c r="BQ50" s="163"/>
      <c r="BR50" s="163"/>
      <c r="BS50" s="163"/>
      <c r="BT50" s="167"/>
      <c r="BU50" s="160"/>
    </row>
    <row r="51" spans="2:73" s="1" customFormat="1" ht="30" customHeight="1" x14ac:dyDescent="0.25">
      <c r="B51" s="179" t="s">
        <v>244</v>
      </c>
      <c r="C51" s="418" t="s">
        <v>104</v>
      </c>
      <c r="D51" s="1442" t="s">
        <v>86</v>
      </c>
      <c r="E51" s="1442"/>
      <c r="F51" s="1442"/>
      <c r="G51" s="1443"/>
      <c r="H51" s="1445" t="s">
        <v>87</v>
      </c>
      <c r="I51" s="1442"/>
      <c r="J51" s="1446"/>
      <c r="K51" s="180">
        <v>4412</v>
      </c>
      <c r="L51" s="885">
        <v>0</v>
      </c>
      <c r="M51" s="601">
        <f>L51</f>
        <v>0</v>
      </c>
      <c r="N51" s="170">
        <f>K51*M51</f>
        <v>0</v>
      </c>
      <c r="O51" s="17"/>
      <c r="P51" s="161"/>
      <c r="Q51" s="162"/>
      <c r="R51" s="162"/>
      <c r="S51" s="162"/>
      <c r="T51" s="163"/>
      <c r="U51" s="403">
        <f>M51</f>
        <v>0</v>
      </c>
      <c r="V51" s="164"/>
      <c r="W51" s="165">
        <f>IF($M51&lt;&gt;0,"X",0)</f>
        <v>0</v>
      </c>
      <c r="X51" s="163">
        <f>IF($M51&lt;&gt;0,"XXX",0)</f>
        <v>0</v>
      </c>
      <c r="Y51" s="163">
        <f>IF($M51&lt;&gt;0,"XXX",0)</f>
        <v>0</v>
      </c>
      <c r="Z51" s="163">
        <f>IF($M51&lt;&gt;0,"XXX",0)</f>
        <v>0</v>
      </c>
      <c r="AA51" s="167"/>
      <c r="AB51" s="160"/>
      <c r="AG51" s="170">
        <v>4412</v>
      </c>
      <c r="AH51" s="688">
        <v>0</v>
      </c>
      <c r="AI51" s="601">
        <f>AH51</f>
        <v>0</v>
      </c>
      <c r="AJ51" s="776">
        <f>AG51*AI51</f>
        <v>0</v>
      </c>
      <c r="AK51" s="775" t="str">
        <f>IF(C51="1.1","02.3.68.1",IF(C51="1.2","02.3.68.2",IF(C51="1.5","02.3.68.5",IF(C51="3.1","02.3.61.1",))))</f>
        <v>02.3.68.2</v>
      </c>
      <c r="AL51" s="170">
        <f>AJ51-N51</f>
        <v>0</v>
      </c>
      <c r="AM51" s="17"/>
      <c r="AN51" s="161"/>
      <c r="AO51" s="162"/>
      <c r="AP51" s="162"/>
      <c r="AQ51" s="162"/>
      <c r="AR51" s="163"/>
      <c r="AS51" s="403">
        <f>AI51</f>
        <v>0</v>
      </c>
      <c r="AT51" s="164"/>
      <c r="AU51" s="165">
        <f>IF(AI51&lt;&gt;0,"X",0)</f>
        <v>0</v>
      </c>
      <c r="AV51" s="163">
        <f>IF(AI51&lt;&gt;0,"XXX",0)</f>
        <v>0</v>
      </c>
      <c r="AW51" s="163">
        <f>IF(AI51&lt;&gt;0,"XXX",0)</f>
        <v>0</v>
      </c>
      <c r="AX51" s="163">
        <f>IF(AI51&lt;&gt;0,"XXX",0)</f>
        <v>0</v>
      </c>
      <c r="AY51" s="167"/>
      <c r="AZ51" s="160"/>
      <c r="BB51" s="170">
        <v>4412</v>
      </c>
      <c r="BC51" s="688">
        <v>0</v>
      </c>
      <c r="BD51" s="601">
        <f>BC51</f>
        <v>0</v>
      </c>
      <c r="BE51" s="776">
        <f>BB51*BD51</f>
        <v>0</v>
      </c>
      <c r="BF51" s="775" t="str">
        <f>IF(C51="1.1","02.3.68.1",IF(C51="1.2","02.3.68.2",IF(C51="1.5","02.3.68.5",IF(C51="3.1","02.3.61.1",))))</f>
        <v>02.3.68.2</v>
      </c>
      <c r="BG51" s="170">
        <f t="shared" si="3"/>
        <v>0</v>
      </c>
      <c r="BH51" s="17"/>
      <c r="BI51" s="161"/>
      <c r="BJ51" s="162"/>
      <c r="BK51" s="162"/>
      <c r="BL51" s="162"/>
      <c r="BM51" s="163"/>
      <c r="BN51" s="403">
        <f>BD51</f>
        <v>0</v>
      </c>
      <c r="BO51" s="164"/>
      <c r="BP51" s="165">
        <f>IF(BD51&lt;&gt;0,"X",0)</f>
        <v>0</v>
      </c>
      <c r="BQ51" s="163">
        <f>IF(BD51&lt;&gt;0,"XXX",0)</f>
        <v>0</v>
      </c>
      <c r="BR51" s="163">
        <f>IF(BD51&lt;&gt;0,"XXX",0)</f>
        <v>0</v>
      </c>
      <c r="BS51" s="163">
        <f>IF(BD51&lt;&gt;0,"XXX",0)</f>
        <v>0</v>
      </c>
      <c r="BT51" s="167"/>
      <c r="BU51" s="160"/>
    </row>
    <row r="52" spans="2:73" s="1" customFormat="1" ht="30" hidden="1" customHeight="1" x14ac:dyDescent="0.25">
      <c r="B52" s="179"/>
      <c r="C52" s="876"/>
      <c r="D52" s="876"/>
      <c r="E52" s="876"/>
      <c r="F52" s="876"/>
      <c r="G52" s="176"/>
      <c r="H52" s="175"/>
      <c r="I52" s="176"/>
      <c r="J52" s="556"/>
      <c r="K52" s="180"/>
      <c r="L52" s="879"/>
      <c r="M52" s="436"/>
      <c r="N52" s="170"/>
      <c r="O52" s="17"/>
      <c r="P52" s="161"/>
      <c r="Q52" s="162"/>
      <c r="R52" s="162"/>
      <c r="S52" s="162"/>
      <c r="T52" s="163"/>
      <c r="U52" s="403"/>
      <c r="V52" s="164"/>
      <c r="W52" s="165"/>
      <c r="X52" s="163"/>
      <c r="Y52" s="163"/>
      <c r="Z52" s="163"/>
      <c r="AA52" s="167"/>
      <c r="AB52" s="160"/>
      <c r="AG52" s="170"/>
      <c r="AH52" s="2"/>
      <c r="AI52" s="436"/>
      <c r="AJ52" s="776"/>
      <c r="AK52" s="775"/>
      <c r="AL52" s="170"/>
      <c r="AM52" s="17"/>
      <c r="AN52" s="161"/>
      <c r="AO52" s="162"/>
      <c r="AP52" s="162"/>
      <c r="AQ52" s="162"/>
      <c r="AR52" s="163"/>
      <c r="AS52" s="403"/>
      <c r="AT52" s="164"/>
      <c r="AU52" s="165"/>
      <c r="AV52" s="163"/>
      <c r="AW52" s="163"/>
      <c r="AX52" s="163"/>
      <c r="AY52" s="167"/>
      <c r="AZ52" s="160"/>
      <c r="BB52" s="170"/>
      <c r="BC52" s="2"/>
      <c r="BD52" s="436"/>
      <c r="BE52" s="776"/>
      <c r="BF52" s="775"/>
      <c r="BG52" s="170">
        <f t="shared" si="3"/>
        <v>0</v>
      </c>
      <c r="BH52" s="17"/>
      <c r="BI52" s="161"/>
      <c r="BJ52" s="162"/>
      <c r="BK52" s="162"/>
      <c r="BL52" s="162"/>
      <c r="BM52" s="163"/>
      <c r="BN52" s="403"/>
      <c r="BO52" s="164"/>
      <c r="BP52" s="165"/>
      <c r="BQ52" s="163"/>
      <c r="BR52" s="163"/>
      <c r="BS52" s="163"/>
      <c r="BT52" s="167"/>
      <c r="BU52" s="160"/>
    </row>
    <row r="53" spans="2:73" s="1" customFormat="1" ht="30" customHeight="1" x14ac:dyDescent="0.25">
      <c r="B53" s="179" t="s">
        <v>245</v>
      </c>
      <c r="C53" s="418" t="s">
        <v>104</v>
      </c>
      <c r="D53" s="1442" t="s">
        <v>89</v>
      </c>
      <c r="E53" s="1442"/>
      <c r="F53" s="1442"/>
      <c r="G53" s="1443"/>
      <c r="H53" s="1445" t="s">
        <v>90</v>
      </c>
      <c r="I53" s="1442"/>
      <c r="J53" s="1446"/>
      <c r="K53" s="180">
        <v>6477</v>
      </c>
      <c r="L53" s="885">
        <v>0</v>
      </c>
      <c r="M53" s="436">
        <f>L53</f>
        <v>0</v>
      </c>
      <c r="N53" s="170">
        <f>K53*M53</f>
        <v>0</v>
      </c>
      <c r="O53" s="17"/>
      <c r="P53" s="161"/>
      <c r="Q53" s="162"/>
      <c r="R53" s="162"/>
      <c r="S53" s="162"/>
      <c r="T53" s="163"/>
      <c r="U53" s="403">
        <f>M53</f>
        <v>0</v>
      </c>
      <c r="V53" s="164"/>
      <c r="W53" s="165">
        <f>IF($M53&lt;&gt;0,"X",0)</f>
        <v>0</v>
      </c>
      <c r="X53" s="163">
        <f>IF($M53&lt;&gt;0,"XXX",0)</f>
        <v>0</v>
      </c>
      <c r="Y53" s="163">
        <f>IF($M53&lt;&gt;0,"XXX",0)</f>
        <v>0</v>
      </c>
      <c r="Z53" s="163">
        <f>IF($M53&lt;&gt;0,"XXX",0)</f>
        <v>0</v>
      </c>
      <c r="AA53" s="167"/>
      <c r="AB53" s="160"/>
      <c r="AG53" s="170">
        <v>6477</v>
      </c>
      <c r="AH53" s="688">
        <v>0</v>
      </c>
      <c r="AI53" s="436">
        <f>AH53</f>
        <v>0</v>
      </c>
      <c r="AJ53" s="776">
        <f>AG53*AI53</f>
        <v>0</v>
      </c>
      <c r="AK53" s="775" t="str">
        <f>IF(C53="1.1","02.3.68.1",IF(C53="1.2","02.3.68.2",IF(C53="1.5","02.3.68.5",IF(C53="3.1","02.3.61.1",))))</f>
        <v>02.3.68.2</v>
      </c>
      <c r="AL53" s="170">
        <f>AJ53-N53</f>
        <v>0</v>
      </c>
      <c r="AM53" s="17"/>
      <c r="AN53" s="161"/>
      <c r="AO53" s="162"/>
      <c r="AP53" s="162"/>
      <c r="AQ53" s="162"/>
      <c r="AR53" s="163"/>
      <c r="AS53" s="403">
        <f>AI53</f>
        <v>0</v>
      </c>
      <c r="AT53" s="164"/>
      <c r="AU53" s="165">
        <f>IF(AI53&lt;&gt;0,"X",0)</f>
        <v>0</v>
      </c>
      <c r="AV53" s="163">
        <f>IF(AI53&lt;&gt;0,"XXX",0)</f>
        <v>0</v>
      </c>
      <c r="AW53" s="163">
        <f>IF(AI53&lt;&gt;0,"XXX",0)</f>
        <v>0</v>
      </c>
      <c r="AX53" s="163">
        <f>IF(AI53&lt;&gt;0,"XXX",0)</f>
        <v>0</v>
      </c>
      <c r="AY53" s="167"/>
      <c r="AZ53" s="160"/>
      <c r="BB53" s="170">
        <v>6477</v>
      </c>
      <c r="BC53" s="688">
        <v>0</v>
      </c>
      <c r="BD53" s="436">
        <f>BC53</f>
        <v>0</v>
      </c>
      <c r="BE53" s="776">
        <f>BB53*BD53</f>
        <v>0</v>
      </c>
      <c r="BF53" s="775" t="str">
        <f>IF(C53="1.1","02.3.68.1",IF(C53="1.2","02.3.68.2",IF(C53="1.5","02.3.68.5",IF(C53="3.1","02.3.61.1",))))</f>
        <v>02.3.68.2</v>
      </c>
      <c r="BG53" s="170">
        <f t="shared" si="3"/>
        <v>0</v>
      </c>
      <c r="BH53" s="17"/>
      <c r="BI53" s="161"/>
      <c r="BJ53" s="162"/>
      <c r="BK53" s="162"/>
      <c r="BL53" s="162"/>
      <c r="BM53" s="163"/>
      <c r="BN53" s="403">
        <f>BD53</f>
        <v>0</v>
      </c>
      <c r="BO53" s="164"/>
      <c r="BP53" s="165">
        <f>IF(BD53&lt;&gt;0,"X",0)</f>
        <v>0</v>
      </c>
      <c r="BQ53" s="163">
        <f>IF(BD53&lt;&gt;0,"XXX",0)</f>
        <v>0</v>
      </c>
      <c r="BR53" s="163">
        <f>IF(BD53&lt;&gt;0,"XXX",0)</f>
        <v>0</v>
      </c>
      <c r="BS53" s="163">
        <f>IF(BD53&lt;&gt;0,"XXX",0)</f>
        <v>0</v>
      </c>
      <c r="BT53" s="167"/>
      <c r="BU53" s="160"/>
    </row>
    <row r="54" spans="2:73" s="1" customFormat="1" ht="30" hidden="1" customHeight="1" x14ac:dyDescent="0.25">
      <c r="B54" s="179"/>
      <c r="C54" s="876"/>
      <c r="D54" s="876"/>
      <c r="E54" s="876"/>
      <c r="F54" s="876"/>
      <c r="G54" s="176"/>
      <c r="H54" s="175"/>
      <c r="I54" s="176"/>
      <c r="J54" s="556"/>
      <c r="K54" s="180"/>
      <c r="L54" s="879"/>
      <c r="M54" s="436"/>
      <c r="N54" s="170"/>
      <c r="O54" s="17"/>
      <c r="P54" s="161"/>
      <c r="Q54" s="167"/>
      <c r="R54" s="167"/>
      <c r="S54" s="167"/>
      <c r="T54" s="163"/>
      <c r="U54" s="403"/>
      <c r="V54" s="164"/>
      <c r="W54" s="165"/>
      <c r="X54" s="163"/>
      <c r="Y54" s="163"/>
      <c r="Z54" s="163"/>
      <c r="AA54" s="167"/>
      <c r="AB54" s="160"/>
      <c r="AG54" s="170"/>
      <c r="AH54" s="2"/>
      <c r="AI54" s="436"/>
      <c r="AJ54" s="776"/>
      <c r="AK54" s="775"/>
      <c r="AL54" s="170"/>
      <c r="AM54" s="17"/>
      <c r="AN54" s="161"/>
      <c r="AO54" s="167"/>
      <c r="AP54" s="167"/>
      <c r="AQ54" s="167"/>
      <c r="AR54" s="163"/>
      <c r="AS54" s="403"/>
      <c r="AT54" s="164"/>
      <c r="AU54" s="165"/>
      <c r="AV54" s="163"/>
      <c r="AW54" s="163"/>
      <c r="AX54" s="163"/>
      <c r="AY54" s="167"/>
      <c r="AZ54" s="160"/>
      <c r="BB54" s="170"/>
      <c r="BC54" s="2"/>
      <c r="BD54" s="436"/>
      <c r="BE54" s="776"/>
      <c r="BF54" s="775"/>
      <c r="BG54" s="170">
        <f t="shared" si="3"/>
        <v>0</v>
      </c>
      <c r="BH54" s="17"/>
      <c r="BI54" s="161"/>
      <c r="BJ54" s="167"/>
      <c r="BK54" s="167"/>
      <c r="BL54" s="167"/>
      <c r="BM54" s="163"/>
      <c r="BN54" s="403"/>
      <c r="BO54" s="164"/>
      <c r="BP54" s="165"/>
      <c r="BQ54" s="163"/>
      <c r="BR54" s="163"/>
      <c r="BS54" s="163"/>
      <c r="BT54" s="167"/>
      <c r="BU54" s="160"/>
    </row>
    <row r="55" spans="2:73" s="1" customFormat="1" ht="30" customHeight="1" thickBot="1" x14ac:dyDescent="0.3">
      <c r="B55" s="179" t="s">
        <v>246</v>
      </c>
      <c r="C55" s="418" t="s">
        <v>104</v>
      </c>
      <c r="D55" s="1442" t="s">
        <v>95</v>
      </c>
      <c r="E55" s="1442"/>
      <c r="F55" s="1442"/>
      <c r="G55" s="1443"/>
      <c r="H55" s="1445" t="s">
        <v>96</v>
      </c>
      <c r="I55" s="1442"/>
      <c r="J55" s="1446"/>
      <c r="K55" s="180">
        <v>3872</v>
      </c>
      <c r="L55" s="885">
        <v>0</v>
      </c>
      <c r="M55" s="436">
        <f>L55</f>
        <v>0</v>
      </c>
      <c r="N55" s="170">
        <f>K55*M55</f>
        <v>0</v>
      </c>
      <c r="O55" s="17"/>
      <c r="P55" s="161"/>
      <c r="Q55" s="167"/>
      <c r="R55" s="167"/>
      <c r="S55" s="167"/>
      <c r="T55" s="163"/>
      <c r="U55" s="403"/>
      <c r="V55" s="164">
        <f>M55</f>
        <v>0</v>
      </c>
      <c r="W55" s="165"/>
      <c r="X55" s="163"/>
      <c r="Y55" s="163"/>
      <c r="Z55" s="163"/>
      <c r="AA55" s="167"/>
      <c r="AB55" s="160"/>
      <c r="AG55" s="170">
        <v>3872</v>
      </c>
      <c r="AH55" s="688">
        <v>0</v>
      </c>
      <c r="AI55" s="436">
        <f>AH55</f>
        <v>0</v>
      </c>
      <c r="AJ55" s="776">
        <f>AG55*AI55</f>
        <v>0</v>
      </c>
      <c r="AK55" s="777" t="str">
        <f>IF(C55="1.1","02.3.68.1",IF(C55="1.2","02.3.68.2",IF(C55="1.5","02.3.68.5",IF(C55="3.1","02.3.61.1",))))</f>
        <v>02.3.68.2</v>
      </c>
      <c r="AL55" s="778">
        <f>AJ55-N55</f>
        <v>0</v>
      </c>
      <c r="AM55" s="17"/>
      <c r="AN55" s="161"/>
      <c r="AO55" s="167"/>
      <c r="AP55" s="167"/>
      <c r="AQ55" s="167"/>
      <c r="AR55" s="163"/>
      <c r="AS55" s="403"/>
      <c r="AT55" s="164">
        <f>AI55</f>
        <v>0</v>
      </c>
      <c r="AU55" s="165"/>
      <c r="AV55" s="163"/>
      <c r="AW55" s="163"/>
      <c r="AX55" s="163"/>
      <c r="AY55" s="167"/>
      <c r="AZ55" s="160"/>
      <c r="BB55" s="170">
        <v>3872</v>
      </c>
      <c r="BC55" s="688">
        <v>0</v>
      </c>
      <c r="BD55" s="436">
        <f>BC55</f>
        <v>0</v>
      </c>
      <c r="BE55" s="776">
        <f>BB55*BD55</f>
        <v>0</v>
      </c>
      <c r="BF55" s="777" t="str">
        <f>IF(C55="1.1","02.3.68.1",IF(C55="1.2","02.3.68.2",IF(C55="1.5","02.3.68.5",IF(C55="3.1","02.3.61.1",))))</f>
        <v>02.3.68.2</v>
      </c>
      <c r="BG55" s="778">
        <f t="shared" si="3"/>
        <v>0</v>
      </c>
      <c r="BH55" s="17"/>
      <c r="BI55" s="161"/>
      <c r="BJ55" s="167"/>
      <c r="BK55" s="167"/>
      <c r="BL55" s="167"/>
      <c r="BM55" s="163"/>
      <c r="BN55" s="403"/>
      <c r="BO55" s="164">
        <f>BD55</f>
        <v>0</v>
      </c>
      <c r="BP55" s="165"/>
      <c r="BQ55" s="163"/>
      <c r="BR55" s="163"/>
      <c r="BS55" s="163"/>
      <c r="BT55" s="167"/>
      <c r="BU55" s="160"/>
    </row>
    <row r="56" spans="2:73" s="1" customFormat="1" ht="18" thickBot="1" x14ac:dyDescent="0.3">
      <c r="B56" s="185" t="s">
        <v>56</v>
      </c>
      <c r="C56" s="186"/>
      <c r="D56" s="186"/>
      <c r="E56" s="186"/>
      <c r="F56" s="186"/>
      <c r="G56" s="186"/>
      <c r="H56" s="1444" t="str">
        <f>IF($N$16&gt;$F$14,"hodnota není v limitu"," možno ještě rozdělit")</f>
        <v xml:space="preserve"> možno ještě rozdělit</v>
      </c>
      <c r="I56" s="1444"/>
      <c r="J56" s="1444"/>
      <c r="K56" s="907">
        <f>IF($N$16&gt;$F$14," ",M56 )</f>
        <v>0</v>
      </c>
      <c r="L56" s="716"/>
      <c r="M56" s="187">
        <f>F14-N56</f>
        <v>0</v>
      </c>
      <c r="N56" s="188">
        <f>SUM(N17:N55)</f>
        <v>0</v>
      </c>
      <c r="O56" s="650">
        <f>IF(OR(W17&lt;&gt;0,W19&lt;&gt;0,W21&lt;&gt;0,W39&lt;&gt;0,W41&lt;&gt;0,W49&lt;&gt;0,W51&lt;&gt;0,W53&lt;&gt;0),"1",0)</f>
        <v>0</v>
      </c>
      <c r="P56" s="189">
        <v>54000</v>
      </c>
      <c r="Q56" s="190">
        <v>50501</v>
      </c>
      <c r="R56" s="190">
        <v>52601</v>
      </c>
      <c r="S56" s="190">
        <v>52602</v>
      </c>
      <c r="T56" s="190">
        <v>52106</v>
      </c>
      <c r="U56" s="193">
        <v>51212</v>
      </c>
      <c r="V56" s="191">
        <v>51017</v>
      </c>
      <c r="W56" s="192">
        <v>51010</v>
      </c>
      <c r="X56" s="190">
        <v>51610</v>
      </c>
      <c r="Y56" s="190">
        <v>51710</v>
      </c>
      <c r="Z56" s="190">
        <v>51510</v>
      </c>
      <c r="AA56" s="193">
        <v>52510</v>
      </c>
      <c r="AB56" s="194">
        <v>60000</v>
      </c>
      <c r="AG56" s="832">
        <f>IF(AJ16&gt;N56," ",AI56 )</f>
        <v>0</v>
      </c>
      <c r="AH56" s="833"/>
      <c r="AI56" s="834">
        <f>N56-AJ56</f>
        <v>0</v>
      </c>
      <c r="AJ56" s="835">
        <f>SUM(AJ17:AJ55)</f>
        <v>0</v>
      </c>
      <c r="AK56" s="836"/>
      <c r="AL56" s="837">
        <f>SUM(AL17:AL55)</f>
        <v>0</v>
      </c>
      <c r="AM56" s="650">
        <f>IF(OR(AU17&lt;&gt;0,AU19&lt;&gt;0,AU21&lt;&gt;0,AU39&lt;&gt;0,AU41&lt;&gt;0,AU49&lt;&gt;0,AU51&lt;&gt;0,AU53&lt;&gt;0,AU43&lt;&gt;0,AU45&lt;&gt;0,AU47&lt;&gt;0),"1",0)</f>
        <v>0</v>
      </c>
      <c r="AN56" s="189">
        <v>54000</v>
      </c>
      <c r="AO56" s="190">
        <v>50501</v>
      </c>
      <c r="AP56" s="190">
        <v>52601</v>
      </c>
      <c r="AQ56" s="190">
        <v>52602</v>
      </c>
      <c r="AR56" s="190">
        <v>52106</v>
      </c>
      <c r="AS56" s="193">
        <v>51212</v>
      </c>
      <c r="AT56" s="191">
        <v>51017</v>
      </c>
      <c r="AU56" s="192">
        <v>51010</v>
      </c>
      <c r="AV56" s="190">
        <v>51610</v>
      </c>
      <c r="AW56" s="190">
        <v>51710</v>
      </c>
      <c r="AX56" s="190">
        <v>51510</v>
      </c>
      <c r="AY56" s="193">
        <v>52510</v>
      </c>
      <c r="AZ56" s="194">
        <v>60000</v>
      </c>
      <c r="BB56" s="832">
        <f>IF(BE56&gt;$N56," ",BD56 )</f>
        <v>0</v>
      </c>
      <c r="BC56" s="833"/>
      <c r="BD56" s="834">
        <f>$N56-BE56</f>
        <v>0</v>
      </c>
      <c r="BE56" s="835">
        <f>SUM(BE17:BE55)</f>
        <v>0</v>
      </c>
      <c r="BF56" s="836"/>
      <c r="BG56" s="837">
        <f>SUM(BG17:BG55)</f>
        <v>0</v>
      </c>
      <c r="BH56" s="650">
        <f>IF(OR(BP17&lt;&gt;0,BP19&lt;&gt;0,BP21&lt;&gt;0,BP39&lt;&gt;0,BP41&lt;&gt;0,BP49&lt;&gt;0,BP51&lt;&gt;0,BP53&lt;&gt;0,BP43&lt;&gt;0,BP45&lt;&gt;0,BP47&lt;&gt;0),"1",0)</f>
        <v>0</v>
      </c>
      <c r="BI56" s="189">
        <v>54000</v>
      </c>
      <c r="BJ56" s="190">
        <v>50501</v>
      </c>
      <c r="BK56" s="190">
        <v>52601</v>
      </c>
      <c r="BL56" s="190">
        <v>52602</v>
      </c>
      <c r="BM56" s="190">
        <v>52106</v>
      </c>
      <c r="BN56" s="193">
        <v>51212</v>
      </c>
      <c r="BO56" s="191">
        <v>51017</v>
      </c>
      <c r="BP56" s="192">
        <v>51010</v>
      </c>
      <c r="BQ56" s="190">
        <v>51610</v>
      </c>
      <c r="BR56" s="190">
        <v>51710</v>
      </c>
      <c r="BS56" s="190">
        <v>51510</v>
      </c>
      <c r="BT56" s="193">
        <v>52510</v>
      </c>
      <c r="BU56" s="194">
        <v>60000</v>
      </c>
    </row>
    <row r="57" spans="2:73" s="1" customFormat="1" ht="21" customHeight="1" thickBot="1" x14ac:dyDescent="0.3">
      <c r="B57" s="647"/>
      <c r="C57" s="648"/>
      <c r="D57" s="649">
        <f>F57+G57+H57</f>
        <v>0</v>
      </c>
      <c r="E57" s="648"/>
      <c r="F57" s="649">
        <f>N17+N19+N23+N27+N29+N31+N33+N37+N39+N51+N53+N55</f>
        <v>0</v>
      </c>
      <c r="G57" s="649">
        <f>N21+N35+N41+N49</f>
        <v>0</v>
      </c>
      <c r="H57" s="649">
        <f>N25</f>
        <v>0</v>
      </c>
      <c r="I57" s="456"/>
      <c r="J57" s="456"/>
      <c r="K57" s="456"/>
      <c r="L57" s="456"/>
      <c r="M57" s="458"/>
      <c r="N57" s="623" t="str">
        <f>IF(N43+N45+N47+N49&gt;F14/2,"šablona na využití ICT překračuje polovinu maximální dotace","")</f>
        <v/>
      </c>
      <c r="O57" s="17"/>
      <c r="P57" s="457">
        <f>SUM(P17:P55)</f>
        <v>0</v>
      </c>
      <c r="Q57" s="465">
        <f>ROUND(SUM(Q17:Q55),2)</f>
        <v>0</v>
      </c>
      <c r="R57" s="465">
        <f>ROUND(SUM(R17:R55),2)</f>
        <v>0</v>
      </c>
      <c r="S57" s="457">
        <f>SUM(S17:S55)</f>
        <v>0</v>
      </c>
      <c r="T57" s="457">
        <f>SUM(T17:T55)</f>
        <v>0</v>
      </c>
      <c r="U57" s="457">
        <f>SUM(U17:U55)</f>
        <v>0</v>
      </c>
      <c r="V57" s="466">
        <f>SUM(V17:V55)</f>
        <v>0</v>
      </c>
      <c r="W57" s="467">
        <f>O56</f>
        <v>0</v>
      </c>
      <c r="X57" s="468">
        <f>IF(W57&gt;0,"XXX",0)</f>
        <v>0</v>
      </c>
      <c r="Y57" s="468">
        <f>X57</f>
        <v>0</v>
      </c>
      <c r="Z57" s="469">
        <f>X57</f>
        <v>0</v>
      </c>
      <c r="AA57" s="470">
        <f>ROUND(SUM(AA17:AA55),0)</f>
        <v>0</v>
      </c>
      <c r="AB57" s="471">
        <f>FLOOR(SUM(AB17:AB55),1)</f>
        <v>0</v>
      </c>
      <c r="AG57" s="838" t="str">
        <f>IF(AJ56&gt;F14,"hodnota převyšuje Rozhodnutí"," možno ještě rozdělit")</f>
        <v xml:space="preserve"> možno ještě rozdělit</v>
      </c>
      <c r="AH57" s="839"/>
      <c r="AI57" s="458"/>
      <c r="AJ57" s="840"/>
      <c r="AK57" s="840"/>
      <c r="AL57" s="623"/>
      <c r="AM57" s="17"/>
      <c r="AN57" s="457">
        <f>SUM(AN17:AN55)</f>
        <v>0</v>
      </c>
      <c r="AO57" s="465">
        <f>ROUND(SUM(AO17:AO55),2)</f>
        <v>0</v>
      </c>
      <c r="AP57" s="465">
        <f>ROUND(SUM(AP17:AP55),2)</f>
        <v>0</v>
      </c>
      <c r="AQ57" s="457">
        <f>SUM(AQ17:AQ55)</f>
        <v>0</v>
      </c>
      <c r="AR57" s="457">
        <f>SUM(AR17:AR55)</f>
        <v>0</v>
      </c>
      <c r="AS57" s="457">
        <f>SUM(AS17:AS55)</f>
        <v>0</v>
      </c>
      <c r="AT57" s="466">
        <f>SUM(AT17:AT55)</f>
        <v>0</v>
      </c>
      <c r="AU57" s="467">
        <f>AM56</f>
        <v>0</v>
      </c>
      <c r="AV57" s="468">
        <f>IF(AU57&gt;0,"XXX",0)</f>
        <v>0</v>
      </c>
      <c r="AW57" s="468">
        <f>AV57</f>
        <v>0</v>
      </c>
      <c r="AX57" s="469">
        <f>AV57</f>
        <v>0</v>
      </c>
      <c r="AY57" s="470">
        <f>ROUND(SUM(AY17:AY55),0)</f>
        <v>0</v>
      </c>
      <c r="AZ57" s="471">
        <f>FLOOR(SUM(AZ17:AZ55),1)</f>
        <v>0</v>
      </c>
      <c r="BB57" s="838" t="str">
        <f>IF(BE56&gt;$F$14,"hodnota převyšuje Rozhodnutí"," možno ještě rozdělit")</f>
        <v xml:space="preserve"> možno ještě rozdělit</v>
      </c>
      <c r="BC57" s="839"/>
      <c r="BD57" s="458"/>
      <c r="BE57" s="840"/>
      <c r="BF57" s="840"/>
      <c r="BG57" s="623"/>
      <c r="BH57" s="17"/>
      <c r="BI57" s="457">
        <f>SUM(BI17:BI55)</f>
        <v>0</v>
      </c>
      <c r="BJ57" s="465">
        <f>ROUND(SUM(BJ17:BJ55),2)</f>
        <v>0</v>
      </c>
      <c r="BK57" s="465">
        <f>ROUND(SUM(BK17:BK55),2)</f>
        <v>0</v>
      </c>
      <c r="BL57" s="457">
        <f>SUM(BL17:BL55)</f>
        <v>0</v>
      </c>
      <c r="BM57" s="457">
        <f>SUM(BM17:BM55)</f>
        <v>0</v>
      </c>
      <c r="BN57" s="457">
        <f>SUM(BN17:BN55)</f>
        <v>0</v>
      </c>
      <c r="BO57" s="466">
        <f>SUM(BO17:BO55)</f>
        <v>0</v>
      </c>
      <c r="BP57" s="467">
        <f>BH56</f>
        <v>0</v>
      </c>
      <c r="BQ57" s="468">
        <f>IF(BP57&gt;0,"XXX",0)</f>
        <v>0</v>
      </c>
      <c r="BR57" s="468">
        <f>BQ57</f>
        <v>0</v>
      </c>
      <c r="BS57" s="469">
        <f>BQ57</f>
        <v>0</v>
      </c>
      <c r="BT57" s="470">
        <f>ROUND(SUM(BT17:BT55),0)</f>
        <v>0</v>
      </c>
      <c r="BU57" s="471">
        <f>FLOOR(SUM(BU17:BU55),1)</f>
        <v>0</v>
      </c>
    </row>
    <row r="58" spans="2:73" s="1" customFormat="1" ht="18.75" customHeight="1" thickBot="1" x14ac:dyDescent="0.3">
      <c r="B58" s="459"/>
      <c r="C58" s="460"/>
      <c r="D58" s="460"/>
      <c r="E58" s="461"/>
      <c r="F58" s="460"/>
      <c r="G58" s="462"/>
      <c r="H58" s="460"/>
      <c r="I58" s="460"/>
      <c r="J58" s="460"/>
      <c r="K58" s="460"/>
      <c r="L58" s="460"/>
      <c r="M58" s="463"/>
      <c r="N58" s="464"/>
      <c r="O58" s="17"/>
      <c r="P58" s="472" t="str">
        <f>IF(OR(P23&lt;&gt;0,P25&lt;&gt;0),"* Hodnotu součtu za celý projekt navyšte o plánovaný počet DVPP","")</f>
        <v/>
      </c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73"/>
      <c r="AG58" s="841"/>
      <c r="AH58" s="460"/>
      <c r="AI58" s="463"/>
      <c r="AJ58" s="904" t="str">
        <f>IF(AJ43+AJ45+AJ47+AJ49&gt;F14/2,"šablona na využití ICT překračuje polovinu maximální dotace","")</f>
        <v/>
      </c>
      <c r="AK58" s="842"/>
      <c r="AL58" s="464"/>
      <c r="AM58" s="17"/>
      <c r="AN58" s="703" t="str">
        <f>IF(OR(AN23&lt;&gt;0,AN25&lt;&gt;0,AN27&lt;&gt;0),"* Hodnotu součtu za celý projekt navyšte o plánovaný počet DVPP","")</f>
        <v/>
      </c>
      <c r="AO58" s="460"/>
      <c r="AP58" s="460"/>
      <c r="AQ58" s="460"/>
      <c r="AR58" s="460"/>
      <c r="AS58" s="460"/>
      <c r="AT58" s="460"/>
      <c r="AU58" s="460"/>
      <c r="AV58" s="460"/>
      <c r="AW58" s="460"/>
      <c r="AX58" s="460"/>
      <c r="AY58" s="460"/>
      <c r="AZ58" s="473"/>
      <c r="BB58" s="841"/>
      <c r="BC58" s="460"/>
      <c r="BD58" s="463"/>
      <c r="BE58" s="904" t="str">
        <f>IF(BE43+BE45+BE47+BE49&gt;$F$14/2,"šablona na využití ICT překračuje polovinu maximální dotace","")</f>
        <v/>
      </c>
      <c r="BF58" s="842"/>
      <c r="BG58" s="464"/>
      <c r="BH58" s="17"/>
      <c r="BI58" s="703" t="str">
        <f>IF(OR(BI23&lt;&gt;0,BI25&lt;&gt;0,BI27&lt;&gt;0),"* Hodnotu součtu za celý projekt navyšte o plánovaný počet DVPP","")</f>
        <v/>
      </c>
      <c r="BJ58" s="460"/>
      <c r="BK58" s="460"/>
      <c r="BL58" s="460"/>
      <c r="BM58" s="460"/>
      <c r="BN58" s="460"/>
      <c r="BO58" s="460"/>
      <c r="BP58" s="460"/>
      <c r="BQ58" s="460"/>
      <c r="BR58" s="460"/>
      <c r="BS58" s="460"/>
      <c r="BT58" s="460"/>
      <c r="BU58" s="473"/>
    </row>
    <row r="59" spans="2:73" x14ac:dyDescent="0.25">
      <c r="L59" s="4"/>
      <c r="N59" s="576"/>
    </row>
  </sheetData>
  <sheetProtection algorithmName="SHA-512" hashValue="qWD581qnmSNBkBx4nknWaR40oPLMGKI4Oa+DWmf8TbAkJtYPgXh+AKL1Ip8+eT394pOregPzdWpTHvZy1dQ1Jw==" saltValue="whk96o4ctJW6wBd0yc6CjQ==" spinCount="100000" sheet="1" objects="1" scenarios="1"/>
  <mergeCells count="117">
    <mergeCell ref="BS11:BS14"/>
    <mergeCell ref="BT11:BT14"/>
    <mergeCell ref="BU11:BU14"/>
    <mergeCell ref="BI15:BO15"/>
    <mergeCell ref="BP15:BT15"/>
    <mergeCell ref="BN11:BN14"/>
    <mergeCell ref="BO11:BO14"/>
    <mergeCell ref="BP11:BP14"/>
    <mergeCell ref="BQ11:BQ14"/>
    <mergeCell ref="BR11:BR14"/>
    <mergeCell ref="BI11:BI14"/>
    <mergeCell ref="BJ11:BJ14"/>
    <mergeCell ref="BK11:BK14"/>
    <mergeCell ref="BL11:BL14"/>
    <mergeCell ref="BM11:BM14"/>
    <mergeCell ref="AG9:AL9"/>
    <mergeCell ref="BB9:BG9"/>
    <mergeCell ref="BB11:BB15"/>
    <mergeCell ref="BC11:BC15"/>
    <mergeCell ref="BE11:BE15"/>
    <mergeCell ref="BF11:BF15"/>
    <mergeCell ref="BG11:BG15"/>
    <mergeCell ref="AA11:AA14"/>
    <mergeCell ref="AB11:AB14"/>
    <mergeCell ref="AK11:AK15"/>
    <mergeCell ref="AL11:AL15"/>
    <mergeCell ref="AX11:AX14"/>
    <mergeCell ref="AY11:AY14"/>
    <mergeCell ref="AZ11:AZ14"/>
    <mergeCell ref="AN15:AT15"/>
    <mergeCell ref="AU15:AY15"/>
    <mergeCell ref="AS11:AS14"/>
    <mergeCell ref="AT11:AT14"/>
    <mergeCell ref="AU11:AU14"/>
    <mergeCell ref="AV11:AV14"/>
    <mergeCell ref="AW11:AW14"/>
    <mergeCell ref="AN11:AN14"/>
    <mergeCell ref="AO11:AO14"/>
    <mergeCell ref="AP11:AP14"/>
    <mergeCell ref="Q11:Q14"/>
    <mergeCell ref="W15:AA15"/>
    <mergeCell ref="T11:T14"/>
    <mergeCell ref="U11:U14"/>
    <mergeCell ref="W11:W14"/>
    <mergeCell ref="X11:X14"/>
    <mergeCell ref="Y11:Y14"/>
    <mergeCell ref="Z11:Z14"/>
    <mergeCell ref="R11:R14"/>
    <mergeCell ref="P15:V15"/>
    <mergeCell ref="S11:S14"/>
    <mergeCell ref="V11:V14"/>
    <mergeCell ref="L11:L15"/>
    <mergeCell ref="P11:P14"/>
    <mergeCell ref="B12:G12"/>
    <mergeCell ref="N11:N15"/>
    <mergeCell ref="B16:G16"/>
    <mergeCell ref="H16:J16"/>
    <mergeCell ref="H21:J21"/>
    <mergeCell ref="D27:G27"/>
    <mergeCell ref="D37:G37"/>
    <mergeCell ref="H25:J25"/>
    <mergeCell ref="H27:J27"/>
    <mergeCell ref="H29:J29"/>
    <mergeCell ref="H31:J31"/>
    <mergeCell ref="D31:G31"/>
    <mergeCell ref="D29:G29"/>
    <mergeCell ref="D25:G25"/>
    <mergeCell ref="D33:G33"/>
    <mergeCell ref="D35:G35"/>
    <mergeCell ref="H33:J33"/>
    <mergeCell ref="H35:J35"/>
    <mergeCell ref="H37:J37"/>
    <mergeCell ref="D17:G17"/>
    <mergeCell ref="D19:G19"/>
    <mergeCell ref="D21:G21"/>
    <mergeCell ref="D23:G23"/>
    <mergeCell ref="H19:J19"/>
    <mergeCell ref="D51:G51"/>
    <mergeCell ref="D53:G53"/>
    <mergeCell ref="H11:J15"/>
    <mergeCell ref="K11:K15"/>
    <mergeCell ref="D39:G39"/>
    <mergeCell ref="D41:G41"/>
    <mergeCell ref="D49:G49"/>
    <mergeCell ref="H49:J49"/>
    <mergeCell ref="H39:J39"/>
    <mergeCell ref="H41:J41"/>
    <mergeCell ref="D43:G43"/>
    <mergeCell ref="H43:J43"/>
    <mergeCell ref="D45:G45"/>
    <mergeCell ref="H45:J45"/>
    <mergeCell ref="D47:G47"/>
    <mergeCell ref="H47:J47"/>
    <mergeCell ref="AQ11:AQ14"/>
    <mergeCell ref="AR11:AR14"/>
    <mergeCell ref="D55:G55"/>
    <mergeCell ref="H56:J56"/>
    <mergeCell ref="H55:J55"/>
    <mergeCell ref="H51:J51"/>
    <mergeCell ref="H53:J53"/>
    <mergeCell ref="F2:G2"/>
    <mergeCell ref="F3:G3"/>
    <mergeCell ref="F4:G4"/>
    <mergeCell ref="K4:AJ4"/>
    <mergeCell ref="K3:AJ3"/>
    <mergeCell ref="K2:AJ2"/>
    <mergeCell ref="F5:G5"/>
    <mergeCell ref="F6:G6"/>
    <mergeCell ref="F7:G7"/>
    <mergeCell ref="K7:AJ7"/>
    <mergeCell ref="K6:AJ6"/>
    <mergeCell ref="K5:AJ5"/>
    <mergeCell ref="AG11:AG15"/>
    <mergeCell ref="AH11:AH15"/>
    <mergeCell ref="AJ11:AJ15"/>
    <mergeCell ref="H23:J23"/>
    <mergeCell ref="H17:J17"/>
  </mergeCells>
  <conditionalFormatting sqref="D14">
    <cfRule type="cellIs" dxfId="14" priority="22" stopIfTrue="1" operator="lessThan">
      <formula>0</formula>
    </cfRule>
    <cfRule type="cellIs" dxfId="13" priority="23" operator="greaterThan">
      <formula>2000</formula>
    </cfRule>
  </conditionalFormatting>
  <conditionalFormatting sqref="H56:N56 H16:N16">
    <cfRule type="expression" dxfId="12" priority="36" stopIfTrue="1">
      <formula>$N$56&gt;$F$14</formula>
    </cfRule>
  </conditionalFormatting>
  <conditionalFormatting sqref="D14">
    <cfRule type="expression" dxfId="11" priority="21">
      <formula>$M$15=1</formula>
    </cfRule>
  </conditionalFormatting>
  <conditionalFormatting sqref="L27">
    <cfRule type="expression" dxfId="10" priority="18">
      <formula>$L$27=1</formula>
    </cfRule>
  </conditionalFormatting>
  <conditionalFormatting sqref="AG16:AJ16 AL16 AG56:AJ56 AL56 AG57:AH57">
    <cfRule type="expression" dxfId="9" priority="19">
      <formula>$J$3&lt;0</formula>
    </cfRule>
  </conditionalFormatting>
  <conditionalFormatting sqref="AH27">
    <cfRule type="cellIs" dxfId="8" priority="17" operator="equal">
      <formula>1</formula>
    </cfRule>
  </conditionalFormatting>
  <conditionalFormatting sqref="K3 K5:K7">
    <cfRule type="cellIs" dxfId="7" priority="12" operator="notEqual">
      <formula>"OK"</formula>
    </cfRule>
  </conditionalFormatting>
  <conditionalFormatting sqref="L43:N49">
    <cfRule type="expression" dxfId="6" priority="7">
      <formula>$N$43+$N$45+$N$47+$N$49&gt;$F$14/2</formula>
    </cfRule>
  </conditionalFormatting>
  <conditionalFormatting sqref="AH43:AJ49">
    <cfRule type="expression" dxfId="5" priority="6">
      <formula>$AJ$43+$AJ$45+$AJ$47+$AJ$49&gt;($F$14/2)</formula>
    </cfRule>
  </conditionalFormatting>
  <conditionalFormatting sqref="BB57:BC57 BB56:BG56 BB16:BG16">
    <cfRule type="expression" dxfId="4" priority="5">
      <formula>$BB$56=" "</formula>
    </cfRule>
  </conditionalFormatting>
  <conditionalFormatting sqref="BC27">
    <cfRule type="cellIs" dxfId="3" priority="4" operator="equal">
      <formula>1</formula>
    </cfRule>
  </conditionalFormatting>
  <conditionalFormatting sqref="BC43:BE49">
    <cfRule type="expression" dxfId="2" priority="3">
      <formula>$BE$43+$BE$45+$BE$47+$BE$49&gt;($F$14/2)</formula>
    </cfRule>
  </conditionalFormatting>
  <conditionalFormatting sqref="BG3 BG5:BG7">
    <cfRule type="cellIs" dxfId="1" priority="2" operator="notEqual">
      <formula>"ok"</formula>
    </cfRule>
  </conditionalFormatting>
  <conditionalFormatting sqref="BC58:BF58">
    <cfRule type="expression" dxfId="0" priority="1">
      <formula>$BE$58&lt;&gt;""</formula>
    </cfRule>
  </conditionalFormatting>
  <dataValidations count="4">
    <dataValidation type="whole" allowBlank="1" showInputMessage="1" showErrorMessage="1" sqref="L17 L23 L21 L19 AH17 AH23 AH21 AH19 BC17 BC23 BC21 BC19" xr:uid="{00000000-0002-0000-0700-000000000000}">
      <formula1>0</formula1>
      <formula2>1000</formula2>
    </dataValidation>
    <dataValidation type="whole" allowBlank="1" showInputMessage="1" showErrorMessage="1" sqref="L18 L20 L24:L26 L22 AH48 L50:L55 AH18 AH20 AH24:AH26 AH22 AH50:AH55 AH28:AH42 L28:L42 L44 AH44 AH46 L46 L48 BC48 BC18 BC20 BC24:BC26 BC22 BC50:BC55 BC28:BC42 BC44 BC46" xr:uid="{00000000-0002-0000-0700-000001000000}">
      <formula1>0</formula1>
      <formula2>999999</formula2>
    </dataValidation>
    <dataValidation type="whole" allowBlank="1" showInputMessage="1" showErrorMessage="1" prompt="nejméně 2" sqref="L27 AH27 BC27" xr:uid="{00000000-0002-0000-0700-000002000000}">
      <formula1>0</formula1>
      <formula2>999999</formula2>
    </dataValidation>
    <dataValidation type="whole" allowBlank="1" showInputMessage="1" showErrorMessage="1" prompt="V názvu aktivity vyberte z nabídky jednu z variant aktivity. _x000a_Aktivitu je možné zvolit nejvýš v hodnotě dosahující poloviny maximální výše dotace pro daný subjekt." sqref="L49 AH49 L43 AH43 L45 AH45 L47 AH47 BC49 BC43 BC45 BC47" xr:uid="{00000000-0002-0000-0700-000003000000}">
      <formula1>0</formula1>
      <formula2>999999</formula2>
    </dataValidation>
  </dataValidations>
  <hyperlinks>
    <hyperlink ref="B1:D1" location="'Úvodní strana'!A1" display="zpět na hlavní stranu" xr:uid="{00000000-0004-0000-0700-000000000000}"/>
  </hyperlinks>
  <pageMargins left="0.31496062992125984" right="0.31496062992125984" top="0.39370078740157483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/>
  <dimension ref="A1:H11"/>
  <sheetViews>
    <sheetView workbookViewId="0">
      <selection activeCell="D25" sqref="D25"/>
    </sheetView>
  </sheetViews>
  <sheetFormatPr defaultRowHeight="15" x14ac:dyDescent="0.25"/>
  <cols>
    <col min="1" max="1" width="38.28515625" bestFit="1" customWidth="1"/>
  </cols>
  <sheetData>
    <row r="1" spans="1:8" x14ac:dyDescent="0.25">
      <c r="A1" t="s">
        <v>247</v>
      </c>
    </row>
    <row r="2" spans="1:8" x14ac:dyDescent="0.25">
      <c r="A2" t="s">
        <v>248</v>
      </c>
    </row>
    <row r="3" spans="1:8" x14ac:dyDescent="0.25">
      <c r="A3" t="s">
        <v>249</v>
      </c>
    </row>
    <row r="4" spans="1:8" x14ac:dyDescent="0.25">
      <c r="A4" t="s">
        <v>250</v>
      </c>
    </row>
    <row r="5" spans="1:8" x14ac:dyDescent="0.25">
      <c r="A5" t="s">
        <v>251</v>
      </c>
    </row>
    <row r="7" spans="1:8" x14ac:dyDescent="0.25">
      <c r="H7" s="406"/>
    </row>
    <row r="8" spans="1:8" x14ac:dyDescent="0.25">
      <c r="H8" s="406"/>
    </row>
    <row r="9" spans="1:8" x14ac:dyDescent="0.25">
      <c r="H9" s="406"/>
    </row>
    <row r="10" spans="1:8" x14ac:dyDescent="0.25">
      <c r="H10" s="406"/>
    </row>
    <row r="11" spans="1:8" x14ac:dyDescent="0.25">
      <c r="H11" s="406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15OPMSMT0001-28-125682</_dlc_DocId>
    <_dlc_DocIdUrl xmlns="0104a4cd-1400-468e-be1b-c7aad71d7d5a">
      <Url>https://op.msmt.cz/_layouts/15/DocIdRedir.aspx?ID=15OPMSMT0001-28-125682</Url>
      <Description>15OPMSMT0001-28-125682</Description>
    </_dlc_DocIdUrl>
  </documentManagement>
</p:properties>
</file>

<file path=customXml/itemProps1.xml><?xml version="1.0" encoding="utf-8"?>
<ds:datastoreItem xmlns:ds="http://schemas.openxmlformats.org/officeDocument/2006/customXml" ds:itemID="{4E2BB4BE-5D38-4B52-B3FB-02A316D185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59113F-06FA-4342-9518-4179D04011E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73C99A6-EF12-418B-A7F2-579A51064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96C8507-BCC9-4E6E-BD00-00A048FE828A}">
  <ds:schemaRefs>
    <ds:schemaRef ds:uri="http://purl.org/dc/terms/"/>
    <ds:schemaRef ds:uri="0104a4cd-1400-468e-be1b-c7aad71d7d5a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</vt:i4>
      </vt:variant>
    </vt:vector>
  </HeadingPairs>
  <TitlesOfParts>
    <vt:vector size="11" baseType="lpstr">
      <vt:lpstr>Úvodní strana</vt:lpstr>
      <vt:lpstr>Souhrn</vt:lpstr>
      <vt:lpstr>MŠ</vt:lpstr>
      <vt:lpstr>ZŠ</vt:lpstr>
      <vt:lpstr>ŠD</vt:lpstr>
      <vt:lpstr>ŠK</vt:lpstr>
      <vt:lpstr>SVČ</vt:lpstr>
      <vt:lpstr>ZUŠ</vt:lpstr>
      <vt:lpstr>data</vt:lpstr>
      <vt:lpstr>ICT</vt:lpstr>
      <vt:lpstr>'Úvodní strana'!Oblast_tisku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creator>Soběslavská Jana</dc:creator>
  <cp:keywords>OPVVV</cp:keywords>
  <dc:description/>
  <cp:lastModifiedBy>Jenšíková Věra</cp:lastModifiedBy>
  <cp:lastPrinted>2018-02-26T14:03:33Z</cp:lastPrinted>
  <dcterms:created xsi:type="dcterms:W3CDTF">2016-02-29T09:42:03Z</dcterms:created>
  <dcterms:modified xsi:type="dcterms:W3CDTF">2021-05-20T07:36:42Z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764fafc3-ee61-4b89-8eff-8ef695c284fb</vt:lpwstr>
  </property>
</Properties>
</file>