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p.msmt.cz/71/004_Indikatory/přílohy/kalkulačka/"/>
    </mc:Choice>
  </mc:AlternateContent>
  <bookViews>
    <workbookView xWindow="0" yWindow="0" windowWidth="25200" windowHeight="11745"/>
  </bookViews>
  <sheets>
    <sheet name="Hlavní strana" sheetId="12" r:id="rId1"/>
    <sheet name="SŠ" sheetId="21" r:id="rId2"/>
    <sheet name="VOŠ" sheetId="20" r:id="rId3"/>
    <sheet name="SŠ + VOŠ" sheetId="15" r:id="rId4"/>
  </sheets>
  <definedNames>
    <definedName name="_xlnm.Print_Titles" localSheetId="1">SŠ!$2:$10</definedName>
    <definedName name="_xlnm.Print_Titles" localSheetId="3">'SŠ + VOŠ'!$2:$10</definedName>
    <definedName name="_xlnm.Print_Titles" localSheetId="2">VOŠ!$2:$10</definedName>
    <definedName name="_xlnm.Print_Area" localSheetId="0">'Hlavní strana'!$B$2:$P$46</definedName>
    <definedName name="_xlnm.Print_Area" localSheetId="1">SŠ!$B$2:$Q$108</definedName>
    <definedName name="_xlnm.Print_Area" localSheetId="3">'SŠ + VOŠ'!$B$2:$Q$108</definedName>
    <definedName name="_xlnm.Print_Area" localSheetId="2">VOŠ!$B$2:$Q$108</definedName>
  </definedNames>
  <calcPr calcId="152511"/>
</workbook>
</file>

<file path=xl/calcChain.xml><?xml version="1.0" encoding="utf-8"?>
<calcChain xmlns="http://schemas.openxmlformats.org/spreadsheetml/2006/main">
  <c r="X57" i="20" l="1"/>
  <c r="X53" i="21"/>
  <c r="X51" i="21"/>
  <c r="P21" i="21"/>
  <c r="X21" i="21" s="1"/>
  <c r="P59" i="20"/>
  <c r="X59" i="20" s="1"/>
  <c r="P59" i="15"/>
  <c r="X59" i="15" s="1"/>
  <c r="P21" i="15"/>
  <c r="X21" i="15" s="1"/>
  <c r="I7" i="15" l="1"/>
  <c r="H7" i="15" s="1"/>
  <c r="I6" i="15"/>
  <c r="H6" i="15" s="1"/>
  <c r="G6" i="15"/>
  <c r="P45" i="20"/>
  <c r="P45" i="21"/>
  <c r="P45" i="15"/>
  <c r="G8" i="15" l="1"/>
  <c r="H8" i="15"/>
  <c r="P55" i="20"/>
  <c r="Z55" i="20" s="1"/>
  <c r="P53" i="20"/>
  <c r="Y53" i="20" s="1"/>
  <c r="P51" i="20"/>
  <c r="Z51" i="20" s="1"/>
  <c r="P49" i="20"/>
  <c r="S49" i="20" s="1"/>
  <c r="AB49" i="20" s="1"/>
  <c r="AC49" i="20" s="1"/>
  <c r="P47" i="20"/>
  <c r="Q47" i="20" s="1"/>
  <c r="P43" i="20"/>
  <c r="S43" i="20" s="1"/>
  <c r="AB43" i="20" s="1"/>
  <c r="AC43" i="20" s="1"/>
  <c r="P41" i="20"/>
  <c r="Q41" i="20" s="1"/>
  <c r="P39" i="20"/>
  <c r="Q39" i="20" s="1"/>
  <c r="P37" i="20"/>
  <c r="P35" i="20"/>
  <c r="S35" i="20" s="1"/>
  <c r="AB35" i="20" s="1"/>
  <c r="AC35" i="20" s="1"/>
  <c r="P33" i="20"/>
  <c r="S33" i="20" s="1"/>
  <c r="AB33" i="20" s="1"/>
  <c r="AC33" i="20" s="1"/>
  <c r="P31" i="20"/>
  <c r="Q31" i="20" s="1"/>
  <c r="P29" i="20"/>
  <c r="P27" i="20"/>
  <c r="S27" i="20" s="1"/>
  <c r="AB27" i="20" s="1"/>
  <c r="AC27" i="20" s="1"/>
  <c r="P25" i="20"/>
  <c r="S25" i="20" s="1"/>
  <c r="AB25" i="20" s="1"/>
  <c r="AC25" i="20" s="1"/>
  <c r="P23" i="20"/>
  <c r="Q23" i="20" s="1"/>
  <c r="P21" i="20"/>
  <c r="Y21" i="20" s="1"/>
  <c r="P19" i="20"/>
  <c r="Z19" i="20" s="1"/>
  <c r="P17" i="20"/>
  <c r="Y17" i="20" s="1"/>
  <c r="P15" i="20"/>
  <c r="P13" i="20"/>
  <c r="Y13" i="20" s="1"/>
  <c r="P11" i="20"/>
  <c r="X11" i="20" s="1"/>
  <c r="P83" i="20"/>
  <c r="X83" i="20" s="1"/>
  <c r="R84" i="20" s="1"/>
  <c r="X85" i="20" s="1"/>
  <c r="P81" i="20"/>
  <c r="Q81" i="20" s="1"/>
  <c r="P79" i="20"/>
  <c r="Q79" i="20" s="1"/>
  <c r="P77" i="20"/>
  <c r="S77" i="20" s="1"/>
  <c r="AB77" i="20" s="1"/>
  <c r="AC77" i="20" s="1"/>
  <c r="P75" i="20"/>
  <c r="Q75" i="20" s="1"/>
  <c r="P73" i="20"/>
  <c r="Q73" i="20" s="1"/>
  <c r="P71" i="20"/>
  <c r="Q71" i="20" s="1"/>
  <c r="P69" i="20"/>
  <c r="S69" i="20" s="1"/>
  <c r="AB69" i="20" s="1"/>
  <c r="AC69" i="20" s="1"/>
  <c r="P67" i="20"/>
  <c r="S67" i="20" s="1"/>
  <c r="AB67" i="20" s="1"/>
  <c r="AC67" i="20" s="1"/>
  <c r="P65" i="20"/>
  <c r="S65" i="20" s="1"/>
  <c r="AB65" i="20" s="1"/>
  <c r="AC65" i="20" s="1"/>
  <c r="P63" i="20"/>
  <c r="Q63" i="20" s="1"/>
  <c r="P61" i="20"/>
  <c r="S61" i="20" s="1"/>
  <c r="AB61" i="20" s="1"/>
  <c r="Y59" i="20"/>
  <c r="P57" i="20"/>
  <c r="Y57" i="20" s="1"/>
  <c r="B10" i="20"/>
  <c r="G7" i="20"/>
  <c r="I7" i="20" s="1"/>
  <c r="H7" i="20" s="1"/>
  <c r="G6" i="20"/>
  <c r="H6" i="20" s="1"/>
  <c r="P55" i="21"/>
  <c r="X55" i="21" s="1"/>
  <c r="P53" i="21"/>
  <c r="P51" i="21"/>
  <c r="Z51" i="21" s="1"/>
  <c r="P49" i="21"/>
  <c r="S49" i="21" s="1"/>
  <c r="AB49" i="21" s="1"/>
  <c r="AC49" i="21" s="1"/>
  <c r="P47" i="21"/>
  <c r="Q47" i="21" s="1"/>
  <c r="P43" i="21"/>
  <c r="S43" i="21" s="1"/>
  <c r="AB43" i="21" s="1"/>
  <c r="AC43" i="21" s="1"/>
  <c r="P41" i="21"/>
  <c r="S41" i="21" s="1"/>
  <c r="AB41" i="21" s="1"/>
  <c r="AC41" i="21" s="1"/>
  <c r="P39" i="21"/>
  <c r="Q39" i="21" s="1"/>
  <c r="P37" i="21"/>
  <c r="P35" i="21"/>
  <c r="S35" i="21" s="1"/>
  <c r="AB35" i="21" s="1"/>
  <c r="AC35" i="21" s="1"/>
  <c r="P33" i="21"/>
  <c r="S33" i="21" s="1"/>
  <c r="AB33" i="21" s="1"/>
  <c r="AC33" i="21" s="1"/>
  <c r="P31" i="21"/>
  <c r="Q31" i="21" s="1"/>
  <c r="P29" i="21"/>
  <c r="P27" i="21"/>
  <c r="S27" i="21" s="1"/>
  <c r="AB27" i="21" s="1"/>
  <c r="AC27" i="21" s="1"/>
  <c r="P25" i="21"/>
  <c r="Q25" i="21" s="1"/>
  <c r="P23" i="21"/>
  <c r="Q23" i="21" s="1"/>
  <c r="Y21" i="21"/>
  <c r="P19" i="21"/>
  <c r="P17" i="21"/>
  <c r="P15" i="21"/>
  <c r="X15" i="21" s="1"/>
  <c r="P13" i="21"/>
  <c r="P11" i="21"/>
  <c r="X11" i="21" s="1"/>
  <c r="P83" i="21"/>
  <c r="X83" i="21" s="1"/>
  <c r="P81" i="21"/>
  <c r="S81" i="21" s="1"/>
  <c r="AB81" i="21" s="1"/>
  <c r="AC81" i="21" s="1"/>
  <c r="P79" i="21"/>
  <c r="Q79" i="21" s="1"/>
  <c r="P77" i="21"/>
  <c r="S77" i="21" s="1"/>
  <c r="AB77" i="21" s="1"/>
  <c r="AC77" i="21" s="1"/>
  <c r="P75" i="21"/>
  <c r="S75" i="21" s="1"/>
  <c r="AB75" i="21" s="1"/>
  <c r="AC75" i="21" s="1"/>
  <c r="P73" i="21"/>
  <c r="Q73" i="21" s="1"/>
  <c r="P71" i="21"/>
  <c r="Q71" i="21" s="1"/>
  <c r="P69" i="21"/>
  <c r="S69" i="21" s="1"/>
  <c r="AB69" i="21" s="1"/>
  <c r="AC69" i="21" s="1"/>
  <c r="P67" i="21"/>
  <c r="Q67" i="21" s="1"/>
  <c r="P65" i="21"/>
  <c r="S65" i="21" s="1"/>
  <c r="AB65" i="21" s="1"/>
  <c r="AC65" i="21" s="1"/>
  <c r="P63" i="21"/>
  <c r="Q63" i="21" s="1"/>
  <c r="P61" i="21"/>
  <c r="S61" i="21" s="1"/>
  <c r="AB61" i="21" s="1"/>
  <c r="P59" i="21"/>
  <c r="X59" i="21" s="1"/>
  <c r="P57" i="21"/>
  <c r="Y57" i="21" s="1"/>
  <c r="B10" i="21"/>
  <c r="G7" i="21"/>
  <c r="H7" i="21" s="1"/>
  <c r="G6" i="21"/>
  <c r="Y17" i="21" l="1"/>
  <c r="X17" i="21"/>
  <c r="Y13" i="21"/>
  <c r="X13" i="21"/>
  <c r="Z19" i="21"/>
  <c r="X19" i="21"/>
  <c r="S25" i="21"/>
  <c r="AB25" i="21" s="1"/>
  <c r="AC25" i="21" s="1"/>
  <c r="S47" i="21"/>
  <c r="AB47" i="21" s="1"/>
  <c r="AC47" i="21" s="1"/>
  <c r="Q41" i="21"/>
  <c r="S73" i="20"/>
  <c r="AB73" i="20" s="1"/>
  <c r="AC73" i="20" s="1"/>
  <c r="S71" i="20"/>
  <c r="AB71" i="20" s="1"/>
  <c r="AC71" i="20" s="1"/>
  <c r="S39" i="21"/>
  <c r="AB39" i="21" s="1"/>
  <c r="AC39" i="21" s="1"/>
  <c r="Q49" i="21"/>
  <c r="S31" i="21"/>
  <c r="AB31" i="21" s="1"/>
  <c r="AC31" i="21" s="1"/>
  <c r="AC61" i="21"/>
  <c r="AC61" i="20"/>
  <c r="Y53" i="21"/>
  <c r="W53" i="21"/>
  <c r="W85" i="21" s="1"/>
  <c r="L92" i="21" s="1"/>
  <c r="Z55" i="21"/>
  <c r="V55" i="21"/>
  <c r="V85" i="21" s="1"/>
  <c r="L91" i="21" s="1"/>
  <c r="I6" i="21"/>
  <c r="H6" i="21" s="1"/>
  <c r="Q75" i="21"/>
  <c r="Q65" i="21"/>
  <c r="S73" i="21"/>
  <c r="AB73" i="21" s="1"/>
  <c r="AC73" i="21" s="1"/>
  <c r="S63" i="21"/>
  <c r="AB63" i="21" s="1"/>
  <c r="AC63" i="21" s="1"/>
  <c r="S67" i="21"/>
  <c r="AB67" i="21" s="1"/>
  <c r="AC67" i="21" s="1"/>
  <c r="Q81" i="21"/>
  <c r="Q69" i="21"/>
  <c r="S79" i="21"/>
  <c r="AB79" i="21" s="1"/>
  <c r="AC79" i="21" s="1"/>
  <c r="X57" i="21"/>
  <c r="P4" i="21" s="1"/>
  <c r="Y59" i="21"/>
  <c r="AA57" i="21"/>
  <c r="Q57" i="21"/>
  <c r="U83" i="21"/>
  <c r="T57" i="21"/>
  <c r="Q61" i="21"/>
  <c r="Y83" i="21"/>
  <c r="AA83" i="21"/>
  <c r="Z57" i="21"/>
  <c r="S71" i="21"/>
  <c r="AB71" i="21" s="1"/>
  <c r="AC71" i="21" s="1"/>
  <c r="Q77" i="21"/>
  <c r="Q83" i="21"/>
  <c r="S23" i="21"/>
  <c r="AB23" i="21" s="1"/>
  <c r="AA13" i="21"/>
  <c r="T13" i="21"/>
  <c r="Q13" i="21"/>
  <c r="Z13" i="21"/>
  <c r="T21" i="21"/>
  <c r="Z21" i="21"/>
  <c r="Q21" i="21"/>
  <c r="AA21" i="21"/>
  <c r="Q33" i="20"/>
  <c r="X13" i="20"/>
  <c r="S47" i="20"/>
  <c r="AB47" i="20" s="1"/>
  <c r="AC47" i="20" s="1"/>
  <c r="X53" i="20"/>
  <c r="S41" i="20"/>
  <c r="AB41" i="20" s="1"/>
  <c r="AC41" i="20" s="1"/>
  <c r="Z21" i="20"/>
  <c r="Z13" i="20"/>
  <c r="Q21" i="20"/>
  <c r="AA21" i="20"/>
  <c r="Q25" i="20"/>
  <c r="S39" i="20"/>
  <c r="AB39" i="20" s="1"/>
  <c r="AC39" i="20" s="1"/>
  <c r="Q13" i="20"/>
  <c r="AA13" i="20"/>
  <c r="T21" i="20"/>
  <c r="S31" i="20"/>
  <c r="AB31" i="20" s="1"/>
  <c r="AC31" i="20" s="1"/>
  <c r="Q49" i="20"/>
  <c r="T13" i="20"/>
  <c r="X21" i="20"/>
  <c r="S23" i="20"/>
  <c r="AB23" i="20" s="1"/>
  <c r="V53" i="20"/>
  <c r="V85" i="20" s="1"/>
  <c r="L91" i="20" s="1"/>
  <c r="S75" i="20"/>
  <c r="AB75" i="20" s="1"/>
  <c r="AC75" i="20" s="1"/>
  <c r="Q61" i="20"/>
  <c r="S79" i="20"/>
  <c r="AB79" i="20" s="1"/>
  <c r="AC79" i="20" s="1"/>
  <c r="Q77" i="20"/>
  <c r="Q69" i="20"/>
  <c r="Q67" i="20"/>
  <c r="Q65" i="20"/>
  <c r="S63" i="20"/>
  <c r="AB63" i="20" s="1"/>
  <c r="AC63" i="20" s="1"/>
  <c r="Q33" i="21"/>
  <c r="AA53" i="21"/>
  <c r="Q53" i="21"/>
  <c r="Z53" i="21"/>
  <c r="AA55" i="21"/>
  <c r="S81" i="20"/>
  <c r="AB81" i="20" s="1"/>
  <c r="AC81" i="20" s="1"/>
  <c r="U83" i="20"/>
  <c r="Y83" i="20"/>
  <c r="AA83" i="20"/>
  <c r="Q83" i="20"/>
  <c r="AA57" i="20"/>
  <c r="Q57" i="20"/>
  <c r="T57" i="20"/>
  <c r="P4" i="20"/>
  <c r="Z57" i="20"/>
  <c r="W55" i="20"/>
  <c r="W85" i="20" s="1"/>
  <c r="L92" i="20" s="1"/>
  <c r="Z53" i="20"/>
  <c r="X55" i="20"/>
  <c r="Q53" i="20"/>
  <c r="AA53" i="20"/>
  <c r="AA55" i="20"/>
  <c r="Z11" i="20"/>
  <c r="Z15" i="20"/>
  <c r="Q15" i="20"/>
  <c r="AA15" i="20"/>
  <c r="S29" i="20"/>
  <c r="AB29" i="20" s="1"/>
  <c r="AC29" i="20" s="1"/>
  <c r="Q29" i="20"/>
  <c r="S37" i="20"/>
  <c r="AB37" i="20" s="1"/>
  <c r="AC37" i="20" s="1"/>
  <c r="Q37" i="20"/>
  <c r="S45" i="20"/>
  <c r="AB45" i="20" s="1"/>
  <c r="AC45" i="20" s="1"/>
  <c r="Q45" i="20"/>
  <c r="Q11" i="20"/>
  <c r="AA11" i="20"/>
  <c r="T15" i="20"/>
  <c r="AA17" i="20"/>
  <c r="T17" i="20"/>
  <c r="Z17" i="20"/>
  <c r="X19" i="20"/>
  <c r="AA19" i="20"/>
  <c r="T19" i="20"/>
  <c r="X51" i="20"/>
  <c r="AA51" i="20"/>
  <c r="U51" i="20"/>
  <c r="U85" i="20" s="1"/>
  <c r="L90" i="20" s="1"/>
  <c r="Z59" i="20"/>
  <c r="Q59" i="20"/>
  <c r="AA59" i="20"/>
  <c r="T11" i="20"/>
  <c r="X15" i="20"/>
  <c r="Q17" i="20"/>
  <c r="Q19" i="20"/>
  <c r="Q27" i="20"/>
  <c r="F86" i="20" s="1"/>
  <c r="Q35" i="20"/>
  <c r="Q43" i="20"/>
  <c r="Q51" i="20"/>
  <c r="T59" i="20"/>
  <c r="Z83" i="20"/>
  <c r="Y11" i="20"/>
  <c r="Y15" i="20"/>
  <c r="X17" i="20"/>
  <c r="Y19" i="20"/>
  <c r="Y51" i="20"/>
  <c r="Y55" i="20"/>
  <c r="Q55" i="20"/>
  <c r="Z11" i="21"/>
  <c r="Z15" i="21"/>
  <c r="Q15" i="21"/>
  <c r="AA15" i="21"/>
  <c r="S29" i="21"/>
  <c r="AB29" i="21" s="1"/>
  <c r="AC29" i="21" s="1"/>
  <c r="Q29" i="21"/>
  <c r="S37" i="21"/>
  <c r="AB37" i="21" s="1"/>
  <c r="AC37" i="21" s="1"/>
  <c r="Q37" i="21"/>
  <c r="S45" i="21"/>
  <c r="AB45" i="21" s="1"/>
  <c r="AC45" i="21" s="1"/>
  <c r="Q45" i="21"/>
  <c r="Q11" i="21"/>
  <c r="AA11" i="21"/>
  <c r="T15" i="21"/>
  <c r="AA17" i="21"/>
  <c r="T17" i="21"/>
  <c r="Z17" i="21"/>
  <c r="AA19" i="21"/>
  <c r="T19" i="21"/>
  <c r="AA51" i="21"/>
  <c r="U51" i="21"/>
  <c r="Z59" i="21"/>
  <c r="Q59" i="21"/>
  <c r="AA59" i="21"/>
  <c r="T11" i="21"/>
  <c r="Q17" i="21"/>
  <c r="Q19" i="21"/>
  <c r="Q27" i="21"/>
  <c r="F86" i="21" s="1"/>
  <c r="Q35" i="21"/>
  <c r="Q43" i="21"/>
  <c r="Q51" i="21"/>
  <c r="T59" i="21"/>
  <c r="Z83" i="21"/>
  <c r="Y11" i="21"/>
  <c r="Y15" i="21"/>
  <c r="Y19" i="21"/>
  <c r="Y51" i="21"/>
  <c r="Y55" i="21"/>
  <c r="Q55" i="21"/>
  <c r="B10" i="15"/>
  <c r="R56" i="21" l="1"/>
  <c r="M99" i="21"/>
  <c r="K99" i="21"/>
  <c r="L99" i="21"/>
  <c r="AB85" i="20"/>
  <c r="L97" i="20" s="1"/>
  <c r="U85" i="21"/>
  <c r="L90" i="21" s="1"/>
  <c r="T85" i="21"/>
  <c r="L89" i="21" s="1"/>
  <c r="AB85" i="21"/>
  <c r="L97" i="21" s="1"/>
  <c r="T85" i="20"/>
  <c r="L89" i="20" s="1"/>
  <c r="Q84" i="21"/>
  <c r="P7" i="21" s="1"/>
  <c r="R84" i="21"/>
  <c r="M99" i="20"/>
  <c r="Z85" i="21"/>
  <c r="L95" i="21" s="1"/>
  <c r="R56" i="20"/>
  <c r="K99" i="20"/>
  <c r="P5" i="21"/>
  <c r="Y85" i="21"/>
  <c r="L94" i="21" s="1"/>
  <c r="AA85" i="20"/>
  <c r="L96" i="20" s="1"/>
  <c r="Z85" i="20"/>
  <c r="L95" i="20" s="1"/>
  <c r="AA85" i="21"/>
  <c r="L96" i="21" s="1"/>
  <c r="L99" i="20"/>
  <c r="Q84" i="20"/>
  <c r="Y85" i="20"/>
  <c r="L94" i="20" s="1"/>
  <c r="P5" i="20"/>
  <c r="AC23" i="20"/>
  <c r="AC85" i="20" s="1"/>
  <c r="L98" i="20" s="1"/>
  <c r="Q56" i="20"/>
  <c r="P6" i="20" s="1"/>
  <c r="S85" i="20"/>
  <c r="L88" i="20" s="1"/>
  <c r="AC23" i="21"/>
  <c r="AC85" i="21" s="1"/>
  <c r="L98" i="21" s="1"/>
  <c r="Q10" i="21"/>
  <c r="Q56" i="21"/>
  <c r="P6" i="21" s="1"/>
  <c r="S85" i="21"/>
  <c r="L88" i="21" s="1"/>
  <c r="X85" i="21" l="1"/>
  <c r="L93" i="21" s="1"/>
  <c r="P84" i="21"/>
  <c r="P10" i="21" s="1"/>
  <c r="P84" i="20"/>
  <c r="P10" i="20" s="1"/>
  <c r="P7" i="20"/>
  <c r="K84" i="21"/>
  <c r="K10" i="21" s="1"/>
  <c r="L93" i="20"/>
  <c r="H99" i="20"/>
  <c r="M101" i="20" s="1"/>
  <c r="L101" i="20" s="1"/>
  <c r="K101" i="20" s="1"/>
  <c r="H99" i="21"/>
  <c r="M101" i="21" s="1"/>
  <c r="Q10" i="20"/>
  <c r="K84" i="20"/>
  <c r="K10" i="20" s="1"/>
  <c r="Q9" i="20"/>
  <c r="P56" i="20"/>
  <c r="P9" i="20" s="1"/>
  <c r="Q9" i="21"/>
  <c r="P56" i="21"/>
  <c r="P9" i="21" s="1"/>
  <c r="N84" i="21"/>
  <c r="N10" i="21" s="1"/>
  <c r="Q45" i="15"/>
  <c r="P47" i="15"/>
  <c r="S47" i="15" s="1"/>
  <c r="AB47" i="15" s="1"/>
  <c r="AC47" i="15" s="1"/>
  <c r="P49" i="15"/>
  <c r="S49" i="15" s="1"/>
  <c r="AB49" i="15" s="1"/>
  <c r="AC49" i="15" s="1"/>
  <c r="N84" i="20" l="1"/>
  <c r="N10" i="20" s="1"/>
  <c r="L101" i="21"/>
  <c r="K101" i="21" s="1"/>
  <c r="N56" i="20"/>
  <c r="N9" i="20" s="1"/>
  <c r="K56" i="20"/>
  <c r="K9" i="20" s="1"/>
  <c r="N56" i="21"/>
  <c r="N9" i="21" s="1"/>
  <c r="K56" i="21"/>
  <c r="K9" i="21" s="1"/>
  <c r="Q47" i="15"/>
  <c r="Q49" i="15"/>
  <c r="S45" i="15"/>
  <c r="AB45" i="15" s="1"/>
  <c r="AC45" i="15" s="1"/>
  <c r="P19" i="15" l="1"/>
  <c r="X19" i="15" s="1"/>
  <c r="P57" i="15"/>
  <c r="X57" i="15" s="1"/>
  <c r="P79" i="15"/>
  <c r="P65" i="15"/>
  <c r="P63" i="15"/>
  <c r="P61" i="15"/>
  <c r="P41" i="15"/>
  <c r="P31" i="15"/>
  <c r="P27" i="15"/>
  <c r="P23" i="15"/>
  <c r="P33" i="15"/>
  <c r="P29" i="15"/>
  <c r="P17" i="15"/>
  <c r="X17" i="15" s="1"/>
  <c r="P15" i="15"/>
  <c r="X15" i="15" s="1"/>
  <c r="P13" i="15"/>
  <c r="X13" i="15" s="1"/>
  <c r="P11" i="15"/>
  <c r="X11" i="15" s="1"/>
  <c r="Q63" i="15" l="1"/>
  <c r="S65" i="15" l="1"/>
  <c r="AB65" i="15" s="1"/>
  <c r="AC65" i="15" s="1"/>
  <c r="P67" i="15" l="1"/>
  <c r="S67" i="15" s="1"/>
  <c r="AB67" i="15" s="1"/>
  <c r="AC67" i="15" s="1"/>
  <c r="S41" i="15"/>
  <c r="S61" i="15"/>
  <c r="S63" i="15"/>
  <c r="AB63" i="15" s="1"/>
  <c r="AC63" i="15" s="1"/>
  <c r="AB61" i="15" l="1"/>
  <c r="Q67" i="15"/>
  <c r="AC61" i="15" l="1"/>
  <c r="P55" i="15"/>
  <c r="X55" i="15" s="1"/>
  <c r="P53" i="15"/>
  <c r="P51" i="15"/>
  <c r="X51" i="15" s="1"/>
  <c r="P43" i="15"/>
  <c r="S43" i="15" s="1"/>
  <c r="AB41" i="15"/>
  <c r="AC41" i="15" s="1"/>
  <c r="P39" i="15"/>
  <c r="S39" i="15" s="1"/>
  <c r="P37" i="15"/>
  <c r="P35" i="15"/>
  <c r="S33" i="15"/>
  <c r="Q31" i="15"/>
  <c r="Q29" i="15"/>
  <c r="Q27" i="15"/>
  <c r="P25" i="15"/>
  <c r="S25" i="15" s="1"/>
  <c r="Q23" i="15"/>
  <c r="P83" i="15"/>
  <c r="X83" i="15" s="1"/>
  <c r="P81" i="15"/>
  <c r="S79" i="15"/>
  <c r="AB79" i="15" s="1"/>
  <c r="AC79" i="15" s="1"/>
  <c r="P77" i="15"/>
  <c r="S77" i="15" s="1"/>
  <c r="P75" i="15"/>
  <c r="S75" i="15" s="1"/>
  <c r="AB75" i="15" s="1"/>
  <c r="AC75" i="15" s="1"/>
  <c r="P73" i="15"/>
  <c r="P71" i="15"/>
  <c r="S71" i="15" s="1"/>
  <c r="P69" i="15"/>
  <c r="S69" i="15" s="1"/>
  <c r="Y59" i="15"/>
  <c r="Y57" i="15"/>
  <c r="W53" i="15" l="1"/>
  <c r="X53" i="15"/>
  <c r="R56" i="15" s="1"/>
  <c r="F86" i="15"/>
  <c r="Y55" i="15"/>
  <c r="V55" i="15"/>
  <c r="S35" i="15"/>
  <c r="AB35" i="15" s="1"/>
  <c r="AC35" i="15" s="1"/>
  <c r="AB39" i="15"/>
  <c r="AC39" i="15" s="1"/>
  <c r="AB43" i="15"/>
  <c r="AC43" i="15" s="1"/>
  <c r="Q37" i="15"/>
  <c r="S37" i="15"/>
  <c r="AB37" i="15" s="1"/>
  <c r="AC37" i="15" s="1"/>
  <c r="AB33" i="15"/>
  <c r="AC33" i="15" s="1"/>
  <c r="Y53" i="15"/>
  <c r="Y51" i="15"/>
  <c r="U51" i="15"/>
  <c r="AB25" i="15"/>
  <c r="AC25" i="15" s="1"/>
  <c r="Q21" i="15"/>
  <c r="Z21" i="15"/>
  <c r="Y21" i="15"/>
  <c r="AA21" i="15"/>
  <c r="T21" i="15"/>
  <c r="Q19" i="15"/>
  <c r="T19" i="15"/>
  <c r="AA19" i="15"/>
  <c r="Z19" i="15"/>
  <c r="Y19" i="15"/>
  <c r="U83" i="15"/>
  <c r="Q81" i="15"/>
  <c r="S81" i="15"/>
  <c r="AB81" i="15" s="1"/>
  <c r="AC81" i="15" s="1"/>
  <c r="AB77" i="15"/>
  <c r="AC77" i="15" s="1"/>
  <c r="Q73" i="15"/>
  <c r="S73" i="15"/>
  <c r="AB73" i="15" s="1"/>
  <c r="AC73" i="15" s="1"/>
  <c r="AB71" i="15"/>
  <c r="AB69" i="15"/>
  <c r="AC69" i="15" s="1"/>
  <c r="S29" i="15"/>
  <c r="AB29" i="15" s="1"/>
  <c r="AC29" i="15" s="1"/>
  <c r="T57" i="15"/>
  <c r="Z53" i="15"/>
  <c r="Q33" i="15"/>
  <c r="Q53" i="15"/>
  <c r="AA53" i="15"/>
  <c r="AA57" i="15"/>
  <c r="Q57" i="15"/>
  <c r="Q65" i="15"/>
  <c r="Q25" i="15"/>
  <c r="Q41" i="15"/>
  <c r="T59" i="15"/>
  <c r="Z51" i="15"/>
  <c r="Q51" i="15"/>
  <c r="AA51" i="15"/>
  <c r="Q55" i="15"/>
  <c r="AA55" i="15"/>
  <c r="Z55" i="15"/>
  <c r="Q71" i="15"/>
  <c r="Z59" i="15"/>
  <c r="Q61" i="15"/>
  <c r="Q77" i="15"/>
  <c r="Z57" i="15"/>
  <c r="Q59" i="15"/>
  <c r="AA59" i="15"/>
  <c r="Q75" i="15"/>
  <c r="Y83" i="15"/>
  <c r="Y13" i="15"/>
  <c r="Q69" i="15"/>
  <c r="Q79" i="15"/>
  <c r="Z11" i="15"/>
  <c r="Z13" i="15"/>
  <c r="Z15" i="15"/>
  <c r="Z17" i="15"/>
  <c r="Q35" i="15"/>
  <c r="Q39" i="15"/>
  <c r="Q43" i="15"/>
  <c r="AA83" i="15"/>
  <c r="T11" i="15"/>
  <c r="AA11" i="15"/>
  <c r="T13" i="15"/>
  <c r="AA13" i="15"/>
  <c r="T15" i="15"/>
  <c r="AA15" i="15"/>
  <c r="T17" i="15"/>
  <c r="AA17" i="15"/>
  <c r="S23" i="15"/>
  <c r="S27" i="15"/>
  <c r="AB27" i="15" s="1"/>
  <c r="AC27" i="15" s="1"/>
  <c r="S31" i="15"/>
  <c r="AB31" i="15" s="1"/>
  <c r="AC31" i="15" s="1"/>
  <c r="Y11" i="15"/>
  <c r="Y15" i="15"/>
  <c r="Y17" i="15"/>
  <c r="Q83" i="15"/>
  <c r="Z83" i="15"/>
  <c r="Q11" i="15"/>
  <c r="Q13" i="15"/>
  <c r="Q15" i="15"/>
  <c r="Q17" i="15"/>
  <c r="K99" i="15" l="1"/>
  <c r="L99" i="15"/>
  <c r="R84" i="15"/>
  <c r="X85" i="15" s="1"/>
  <c r="U85" i="15"/>
  <c r="L90" i="15" s="1"/>
  <c r="AC71" i="15"/>
  <c r="T85" i="15"/>
  <c r="L89" i="15" s="1"/>
  <c r="Q84" i="15"/>
  <c r="Y85" i="15"/>
  <c r="L94" i="15" s="1"/>
  <c r="AA85" i="15"/>
  <c r="L96" i="15" s="1"/>
  <c r="Z85" i="15"/>
  <c r="L95" i="15" s="1"/>
  <c r="M99" i="15"/>
  <c r="AB23" i="15"/>
  <c r="AC23" i="15" s="1"/>
  <c r="P5" i="15"/>
  <c r="P4" i="15"/>
  <c r="Q56" i="15"/>
  <c r="P6" i="15" s="1"/>
  <c r="W85" i="15"/>
  <c r="L92" i="15" s="1"/>
  <c r="V85" i="15"/>
  <c r="L91" i="15" s="1"/>
  <c r="R85" i="15"/>
  <c r="R57" i="15"/>
  <c r="S85" i="15"/>
  <c r="AB85" i="15" l="1"/>
  <c r="L97" i="15" s="1"/>
  <c r="AC85" i="15"/>
  <c r="L98" i="15" s="1"/>
  <c r="P7" i="15"/>
  <c r="Q10" i="15"/>
  <c r="K10" i="15" s="1"/>
  <c r="K84" i="15" s="1"/>
  <c r="P84" i="15"/>
  <c r="N84" i="15" s="1"/>
  <c r="Q9" i="15"/>
  <c r="K9" i="15" s="1"/>
  <c r="K56" i="15" s="1"/>
  <c r="P56" i="15"/>
  <c r="N56" i="15" s="1"/>
  <c r="H99" i="15"/>
  <c r="L88" i="15"/>
  <c r="P9" i="15" l="1"/>
  <c r="N9" i="15"/>
  <c r="P10" i="15"/>
  <c r="N10" i="15"/>
  <c r="Q8" i="15"/>
  <c r="M101" i="15"/>
  <c r="L101" i="15" s="1"/>
  <c r="L93" i="15"/>
  <c r="K101" i="15" l="1"/>
</calcChain>
</file>

<file path=xl/sharedStrings.xml><?xml version="1.0" encoding="utf-8"?>
<sst xmlns="http://schemas.openxmlformats.org/spreadsheetml/2006/main" count="556" uniqueCount="185">
  <si>
    <t>Počet podpůrných personálních opatření ve školách</t>
  </si>
  <si>
    <t xml:space="preserve">Počet poskytnutých služeb individuální podpory pedagogům </t>
  </si>
  <si>
    <t>milník</t>
  </si>
  <si>
    <t>Celkový počet účastníků</t>
  </si>
  <si>
    <t>Počet organizací, ve kterých se zvýšila kvalita výchovy a vzdělávání a proinkluzivnost</t>
  </si>
  <si>
    <t>Počet dětí a žáků s potřebou podpůrných opatření v podpořených organizacích</t>
  </si>
  <si>
    <t>Počet dětí, žáků a studentů Romů v podpořených organizacích</t>
  </si>
  <si>
    <t>Celkový počet dětí, žáků a studentů v podpořených organizacích</t>
  </si>
  <si>
    <t>Počet pracovníků ve vzdělávání, kteří v praxi uplatňují nově získané poznatky a dovednosti</t>
  </si>
  <si>
    <t xml:space="preserve">Počet mimoškolních aktivit vedoucích k rozvoji kompetencí </t>
  </si>
  <si>
    <t>výsledky</t>
  </si>
  <si>
    <t>výstupy</t>
  </si>
  <si>
    <t>* definice indikátorů</t>
  </si>
  <si>
    <t>počet podpořených osob - pracovníci ve vzdělávání</t>
  </si>
  <si>
    <t>Indikátory celkem</t>
  </si>
  <si>
    <t>02.3.68.2</t>
  </si>
  <si>
    <t>02.3.61.1</t>
  </si>
  <si>
    <t>POSTUP:</t>
  </si>
  <si>
    <t>3.</t>
  </si>
  <si>
    <t>1.</t>
  </si>
  <si>
    <t>2.</t>
  </si>
  <si>
    <t>Minimální dotace</t>
  </si>
  <si>
    <t>Maximální dotace</t>
  </si>
  <si>
    <t>Počet podpořených osob - pracovníci ve vzdělávání</t>
  </si>
  <si>
    <t>Výstupy</t>
  </si>
  <si>
    <t>Výsledky</t>
  </si>
  <si>
    <t>Milník</t>
  </si>
  <si>
    <t>Počet dětí a žáků s potřebou podpůrných opatření v podpořených organizacích *</t>
  </si>
  <si>
    <t>Počet dětí, žáků a studentů Romů v podpořených organizacích *</t>
  </si>
  <si>
    <t>Celkový počet dětí, žáků a studentů v podpořených organizacích *</t>
  </si>
  <si>
    <t>** Cílová hodnota těchto indikátorů není závazná a nebude součástí právního aktu.</t>
  </si>
  <si>
    <t>Cena jedné šablony
(v Kč)</t>
  </si>
  <si>
    <t>Požadováno celkem 
(v Kč)</t>
  </si>
  <si>
    <t>Požadováno šablon (v tomto sloupci vyplňte 
počet šablon)</t>
  </si>
  <si>
    <t>Typ</t>
  </si>
  <si>
    <t>Název</t>
  </si>
  <si>
    <t>Číslo</t>
  </si>
  <si>
    <t>Hodnota</t>
  </si>
  <si>
    <t>Poznámka</t>
  </si>
  <si>
    <t>Speciální škola</t>
  </si>
  <si>
    <t>Ne</t>
  </si>
  <si>
    <t xml:space="preserve">Pomůcka pro výběr aktivit projektu zjednodušeného vykazování </t>
  </si>
  <si>
    <t>4.</t>
  </si>
  <si>
    <t>Hodnoty nekopírujte a nepřesunujte, vždy je ručně vepište.</t>
  </si>
  <si>
    <t>V kalkulačce vyplňujte vždy pouze celá kladná čísla nebo nulu.</t>
  </si>
  <si>
    <t>5.</t>
  </si>
  <si>
    <t>K A L K U L A Č K A   I N D I K Á T O R Ů</t>
  </si>
  <si>
    <t>V kalkulačce vyplňujte vždy pouze "BÍLÁ" pole.</t>
  </si>
  <si>
    <t>zpět na hlavní stranu</t>
  </si>
  <si>
    <t>kliknutím na barevný blok budete přesměrováni na vybranou kalkulačku</t>
  </si>
  <si>
    <t>Celkový počet dětí, žáků a studentů začleněných do organizací, u kterých se díky podpoře ESF zvýšila kvalita výchovy a vzdělávání a proinkluzivnost.</t>
  </si>
  <si>
    <r>
      <t xml:space="preserve">Specifické cíle: </t>
    </r>
    <r>
      <rPr>
        <sz val="10"/>
        <color theme="1"/>
        <rFont val="Segoe UI"/>
        <family val="2"/>
        <charset val="238"/>
      </rPr>
      <t>V žádosti o podporu vyberte specifické cíle a vyplňte k nim procentní podíl</t>
    </r>
  </si>
  <si>
    <t>Tuto hodnotu uveďte v žádosti o podporu, v cílové hodnotě indikátoru.</t>
  </si>
  <si>
    <t>Počet dětí a žáků, studentů Romů začleněných do organizací, u kterých se díky podpoře ESF zvýšila kvalita výchovy a vzdělávání a proinkluzivnost a tím se zlepšily podmínky pro jejich začlenění a vzdělávání.
Hodnota je zjišťována na začátku a na konci operace. Rozdílem těchto hodnot vznikne „dodatečný“ počet, tj. změna stavu.
Za Roma považujeme osobu, která se za ni sama považuje, aniž by se nutně k této příslušnosti za všech okolností (např. při sčítání lidu) hlásila, a/nebo je za takovou považována svým okolím na základě skutečných či domnělých (antropologických, kulturních nebo sociálních) indikátorů.
Poznámka: Při sběru monitorovacích dat bude důsledně respektována ochrana osobních údajů. MI se bude dokládat prohlášením příjemce (ředitele školy/NNO), který bude žáka/studenta identifikovat. Údaje o tom, který konkrétní žák/student byl započítán, nebude organizace nikam předávat, vykazovat bude pouze souhrnné číslo.</t>
  </si>
  <si>
    <t>Počet dětí a žáků s potřebou podpůrných opatření ve stupni 1-5, začleněných do organizací, u kterých se díky podpoře ESF zvýšila kvalita výchovy a vzdělávání a proinkluzivnost a tím se zlepšily podmínky pro začlenění a vzdělávání těchto dětí a žáků. Podpůrnými opatřeními se rozumí nezbytné úpravy ve vzdělávání a školských službách odpovídající zdravotnímu stavu, kulturnímu prostředí nebo jiným životním podmínkám dítěte nebo žáka.
Hodnota je zjišťována na začátku a na konci operace. Rozdílem těchto hodnot vznikne „dodatečný“ počet, tj. změna stavu.</t>
  </si>
  <si>
    <t>SŠ</t>
  </si>
  <si>
    <t>VOŠ</t>
  </si>
  <si>
    <t>Za SŠ finance celkem</t>
  </si>
  <si>
    <t>Za VOŠ finance celkem</t>
  </si>
  <si>
    <t>STŘEDNÍ ŠKOLA</t>
  </si>
  <si>
    <t>VYŠŠÍ ODBORNÁ ŠKOLA</t>
  </si>
  <si>
    <t>STŘEDNÍ ŠKOLA
+
VYŠŠÍ ODBORNÁ ŠKOLA</t>
  </si>
  <si>
    <t xml:space="preserve">III/1.1 </t>
  </si>
  <si>
    <t>Školní asistent – personální podpora SŠ</t>
  </si>
  <si>
    <t xml:space="preserve">III/1.2 </t>
  </si>
  <si>
    <t>Školní speciální pedagog – personální podpora SŠ</t>
  </si>
  <si>
    <t xml:space="preserve">III/1.3 </t>
  </si>
  <si>
    <t>Školní psycholog – personální podpora SŠ</t>
  </si>
  <si>
    <t xml:space="preserve">III/1.4 </t>
  </si>
  <si>
    <t>Sociální pedagog – personální podpora SŠ</t>
  </si>
  <si>
    <t>III/1.5</t>
  </si>
  <si>
    <t>Koordinátor spolupráce školy a zaměstnavatele – personální podpora SŠ</t>
  </si>
  <si>
    <t>III/1.6</t>
  </si>
  <si>
    <t>Školní kariérový poradce – personální podpora SŠ</t>
  </si>
  <si>
    <t xml:space="preserve">III/2.1 </t>
  </si>
  <si>
    <t>Vzdělávání pedagogických pracovníků SŠ – DVPP v rozsahu 8 hodin</t>
  </si>
  <si>
    <t>III/2.2</t>
  </si>
  <si>
    <t>Vzdělávání pedagogických pracovníků SŠ –DVPP v rozsahu 16 hodin</t>
  </si>
  <si>
    <t>III/2.3</t>
  </si>
  <si>
    <t>Vzdělávání pedagogických pracovníků SŠ –DVPP v rozsahu 24 hodin</t>
  </si>
  <si>
    <t xml:space="preserve">III/2.4 </t>
  </si>
  <si>
    <t>Vzdělávání pedagogických pracovníků SŠ zaměřené na inkluzi – DVPP v rozsahu 24 hodin</t>
  </si>
  <si>
    <t>III/2.5</t>
  </si>
  <si>
    <t>Vzdělávání pedagogických pracovníků SŠ – DVPP v rozsahu 80 hodin</t>
  </si>
  <si>
    <t>III/2.6</t>
  </si>
  <si>
    <t>Vzdělávání pedagogických pracovníků SŠ zaměřené na inkluzi – DVPP v rozsahu 80 hodin</t>
  </si>
  <si>
    <t xml:space="preserve">III/2.7 </t>
  </si>
  <si>
    <t>Sdílení zkušeností pedagogů z různých škol prostřednictvím vzájemných návštěv (pro SŠ)</t>
  </si>
  <si>
    <t>III/2.8</t>
  </si>
  <si>
    <t>Stáže pedagogů u zaměstnavatelů (pro SŠ)</t>
  </si>
  <si>
    <t>III/2.9</t>
  </si>
  <si>
    <t>Tandemová výuka na SŠ</t>
  </si>
  <si>
    <t>III/2.10</t>
  </si>
  <si>
    <t>Zapojení odborníka z praxe do výuky na SŠ</t>
  </si>
  <si>
    <t>III/2.11</t>
  </si>
  <si>
    <t>CLIL ve výuce na SŠ</t>
  </si>
  <si>
    <t xml:space="preserve">III/3.1 </t>
  </si>
  <si>
    <t>Zapojení ICT technika do výuky na SŠ</t>
  </si>
  <si>
    <t>III/4.1</t>
  </si>
  <si>
    <t>Doučování žáků SŠ ohrožených školním neúspěchem</t>
  </si>
  <si>
    <t>III/4.2</t>
  </si>
  <si>
    <t>Podpora podnikavosti žáků SŠ</t>
  </si>
  <si>
    <t>IV/1.1</t>
  </si>
  <si>
    <t>Koordinátor spolupráce školy a zaměstnavatele – personální podpora VOŠ</t>
  </si>
  <si>
    <t>IV/1.2</t>
  </si>
  <si>
    <t>Školní kariérový poradce – personální podpora VOŠ</t>
  </si>
  <si>
    <t>IV/2.1</t>
  </si>
  <si>
    <t>Vzdělávání pedagogických pracovníků VOŠ – DVPP v rozsahu 8 hodin</t>
  </si>
  <si>
    <t>IV/2.2</t>
  </si>
  <si>
    <t>Vzdělávání pedagogických pracovníků VOŠ – DVPP v rozsahu 16 hodin</t>
  </si>
  <si>
    <t>IV/2.3</t>
  </si>
  <si>
    <t>IV/2.4</t>
  </si>
  <si>
    <t>Vzdělávání pedagogických pracovníků VOŠ zaměřené na inkluzi – DVPP v rozsahu 24 hodin</t>
  </si>
  <si>
    <t>IV/2.5</t>
  </si>
  <si>
    <t>Vzdělávání pedagogických pracovníků VOŠ – DVPP v rozsahu 80 hodin</t>
  </si>
  <si>
    <t>IV/2.6</t>
  </si>
  <si>
    <t>Vzdělávání pedagogických pracovníků VOŠ zaměřené na inkluzi – DVPP v rozsahu 80 hodin</t>
  </si>
  <si>
    <t>IV/2.7</t>
  </si>
  <si>
    <t>Sdílení zkušeností pedagogů z různých škol prostřednictvím vzájemných návštěv (pro VOŠ)</t>
  </si>
  <si>
    <t>IV/2.8</t>
  </si>
  <si>
    <t xml:space="preserve"> Stáže pedagogů u zaměstnavatelů (pro VOŠ)</t>
  </si>
  <si>
    <t>IV/2.9</t>
  </si>
  <si>
    <t>Tandemová výuka na VOŠ</t>
  </si>
  <si>
    <t>IV/2.10</t>
  </si>
  <si>
    <t>Zapojení odborníka z praxe do výuky na VOŠ</t>
  </si>
  <si>
    <t>IV/2.11</t>
  </si>
  <si>
    <t>CLIL ve výuce na VOŠ</t>
  </si>
  <si>
    <t xml:space="preserve">IV/3.1 </t>
  </si>
  <si>
    <t>Zapojení ICT technika do výuky na VOŠ</t>
  </si>
  <si>
    <t>Počet produktů vzdělávání k podnikavosti</t>
  </si>
  <si>
    <t>02.3.68.5</t>
  </si>
  <si>
    <t>III/2.13</t>
  </si>
  <si>
    <t>III/2.12</t>
  </si>
  <si>
    <t>III/2.14</t>
  </si>
  <si>
    <t>Vzdělávání pedagogického sboru SŠ zaměřené na inkluzi – vzdělávací akce v rozsahu 8 hodin</t>
  </si>
  <si>
    <t>Vzájemná spolupráce pedagogů SŠ</t>
  </si>
  <si>
    <t>Nové metody ve výuce na SŠ</t>
  </si>
  <si>
    <t>výzvy č. 02_16_035 a výzvy č. 02_16_042 OP VVV</t>
  </si>
  <si>
    <t>V menu níže zvolte, zda vyplňujete kalkulačku za SŠ, VOŠ nebo SŠ + VOŠ.</t>
  </si>
  <si>
    <t>Počet žáků v denním studiu</t>
  </si>
  <si>
    <t>Počet žáků v ostatních formách</t>
  </si>
  <si>
    <t xml:space="preserve">STŘEDNÍ ŠKOLA + VYŠŠÍ ODBORNÁ ŠKOLA </t>
  </si>
  <si>
    <t>Výstup šablony
(Podrobněji v Příloze č. 3)</t>
  </si>
  <si>
    <t>Práce koordinátora spolupráce školy a zaměstnavatele ve škole ve výši úvazku 0,1 na 1 měsíc</t>
  </si>
  <si>
    <t>Práce školního kariérového poradce ve škole ve výši úvazku 0,1 na 1 měsíc</t>
  </si>
  <si>
    <t>Absolvent vzdělávacího programu DVPP v časové dotaci minimálně 8 hodin</t>
  </si>
  <si>
    <t>Absolvent vzdělávacího programu DVPP v časové dotaci minimálně 16 hodin</t>
  </si>
  <si>
    <t>Absolvent vzdělávacího programu DVPP v časové dotaci minimálně 24 hodin</t>
  </si>
  <si>
    <t>Absolvent vzdělávacího programu DVPP v časové dotaci minimálně 80 hodin</t>
  </si>
  <si>
    <t xml:space="preserve">Dva absolventi dvou ucelených bloků vzájemného vzdělávání v celkové délce 16 hodin vzdělávání každého pedagoga </t>
  </si>
  <si>
    <t>Dva absolventi 12 bloků vzájemné spolupráce pedagogů v celkové délce 24 hodin vzdělávání každého pedagoga</t>
  </si>
  <si>
    <t>Dva absolventi deseti ucelených bloků spolupráce učitelů při přípravě a realizaci CLIL v celkové délce šedesáti hodin vzdělávání každého pedagoga.</t>
  </si>
  <si>
    <t>Absolvent 10 ucelených bloků vzdělávání v celkové délce 60 hodin</t>
  </si>
  <si>
    <t>Absolvent 12 bloků vzájemné spolupráce pedagoga a odborníka z praxe v celkové délce 30 hodin vzdělávání pedagoga</t>
  </si>
  <si>
    <t>100 odučených hodin s ICT technikem ve VOŠ</t>
  </si>
  <si>
    <t>Práce školního asistenta ve škole ve výši úvazku 0,1 na jeden měsíc</t>
  </si>
  <si>
    <t>Práce speciálního pedagoga ve škole ve výši úvazku 0,1 na jeden měsíc</t>
  </si>
  <si>
    <t>Práce školního psychologa ve škole ve výši úvazku 0,5 na jeden měsíc</t>
  </si>
  <si>
    <t>Práce sociálního pedagoga ve škole ve výši úvazku 0,1 na jeden měsíc</t>
  </si>
  <si>
    <t>Absolvent 12 bloků  vzájemné spolupráce pedagoga a odborníka z praxe v celkové délce 30 hodin vzdělávání pedagoga</t>
  </si>
  <si>
    <t>Absolvent vzdělávacího programu v časové dotaci 8 hodin</t>
  </si>
  <si>
    <t>Tři absolventi dvou ucelených bloků vzájemné spolupráce pedagogů v celkové délce dvacet hodin vzdělávání každého pedagoga</t>
  </si>
  <si>
    <t>Dva absolventi bloku spolupráce pedagogů při přípravě a realizaci nové metody výuky v celkové délce 6 hodin vzdělávání každého pedagoga</t>
  </si>
  <si>
    <t>100 odučených hodin s ICT technikem v SŠ</t>
  </si>
  <si>
    <t>Ucelený blok 16 hodin doučování</t>
  </si>
  <si>
    <t>Ucelený proces zřízení, vybavení a realizace fiktivní firmy</t>
  </si>
  <si>
    <t xml:space="preserve">VYŠŠÍ ODBORNÁ ŠKOLA </t>
  </si>
  <si>
    <t>Vzdělávání pedagogických pracovníků VOŠ – DVPP v rozsahu 24 hodin</t>
  </si>
  <si>
    <t xml:space="preserve">Hodnotu indikátoru 51010 uveďte v žádosti o podporu, v cílové hodnotě indikátoru.
Pokud je vybrána aspoň jedna příslušná šablona, indikátor má cílovou hodnotu 1. Pokud je do projektu zapojeno více VOŠ, a u každé je vybrána příslušná šablona, upravte hodnotu podle počtu subjektů, které vyplnily dotazník KAP.
Současně k indikátoru 51010 vyplňte cílové hodnoty indikátorů 51510, 51610 a 51710, tj. předpokládaný počet studentů k datu ukončení realizace projektu. **
Současně k indikátoru 51010 vyplňte výchozí hodnoty indikátorů 51510, 51610 a 51710, tj. skutečný počet studentů k datu podání žádosti.
Hodnoty se zadávají za každý subjekt vykazující výsledkový indikátor 51010 bez ohledu na to, zda studenti budou do projektu zapojeni či nikoliv.
</t>
  </si>
  <si>
    <t xml:space="preserve">Hodnotu indikátoru 51010 uveďte v žádosti o podporu, v cílové hodnotě indikátoru.
Pokud je vybrána aspoň jedna příslušná šablona, indikátor má cílovou hodnotu 1. Pokud je do projektu zapojeno více SŠ, a u každé je vybrána příslušná šablona, upravte hodnotu podle počtu subjektů, které vyplnily dotazník KAP.
Současně k indikátoru 51010 vyplňte cílové hodnoty indikátorů 51510, 51610 a 51710, tj. předpokládaný počet žáků k datu ukončení realizace projektu. **
Současně k indikátoru 51010 vyplňte výchozí hodnoty indikátorů 51510, 51610 a 51710, tj. skutečný počet žáků k datu podání žádosti.
Hodnoty se zadávají za každý subjekt vykazující výsledkový indikátor 51010 bez ohledu na to, zda žáci budou do projektu zapojeni či nikoliv.
</t>
  </si>
  <si>
    <t>Tato hodnota je pouze orientační. V žádosti o podporu vyplňte plánovaný počet podpořených konkrétních osob - jedna osoba se započítává pouze jednou.</t>
  </si>
  <si>
    <t xml:space="preserve">Hodnotu indikátoru 51010 uveďte v žádosti o podporu, v cílové hodnotě indikátoru.
Pokud je vybrána aspoň jedna příslušná šablona, indikátor má cílovou hodnotu 1. Pokud je projekt současně pro SŠ i VOŠ a u každé je vybrána příslušná šablona, cílová hodnota indikátoru je 2. Pokud je do projektu zapojeno více SŠ, VOŠ, upravte hodnotu podle počtu subjektů, které vyplnily dotazník KAP.
Současně k indikátoru 51010 vyplňte cílové hodnoty indikátorů 51510, 51610 a 51710, tj. předpokládaný počet žáků a studentů k datu ukončení realizace projektu. **
Současně k indikátoru 51010 vyplňte výchozí hodnoty indikátorů 51510, 51610 a 51710, tj. skutečný počet žáků a studentů k datu podání žádosti.
Hodnoty se zadávají za každý subjekt vykazující výsledkový indikátor 51010 bez ohledu na to, zda žáci a studenti budou do projektu zapojeni či nikoliv.
</t>
  </si>
  <si>
    <t>V hlavičce kalkulačky vyplňte počet žáků SŠ/studentů VOŠ (případně obojí, pokud vyplňujete za SŠ i VOŠ) a vyberte, zda se jedná o speciální školu.</t>
  </si>
  <si>
    <r>
      <t xml:space="preserve">Dokument KALKULAČKA INDIKÁTORŮ je </t>
    </r>
    <r>
      <rPr>
        <b/>
        <sz val="9"/>
        <color theme="1"/>
        <rFont val="Segoe UI"/>
        <family val="2"/>
        <charset val="238"/>
      </rPr>
      <t>povinnou přílohou</t>
    </r>
    <r>
      <rPr>
        <sz val="9"/>
        <color theme="1"/>
        <rFont val="Segoe UI"/>
        <family val="2"/>
        <charset val="238"/>
      </rPr>
      <t xml:space="preserve"> Žádosti o podporu ve výzvě č. 02_16_035 Podpora škol formou projektů zjednodušeného vykazování – Šablony pro SŠ a VOŠ I (výzva pro méně rozvinuté regiony) a výzvě č. 02_16_042 Podpora škol formou projektů zjednodušeného vykazování – Šablony pro SŠ a VOŠ I (výzva pro hl. m. Prahu) Operačního programu Výzkum, vývoj a vzdělávání (OP VVV).
Kromě výše dotace a jednotlivých šablon počítá i hodnoty indikátorů a další povinné položky při vyplňování žádosti o podporu v IS KP14+. 
Řídicí orgán upozorňuje, že jednotlivé šablony je nutné vybírat tak, aby byla dodržena podmínka výzvy pro minimální a maximální výši finanční podpory na jeden projekt: 
</t>
    </r>
    <r>
      <rPr>
        <b/>
        <sz val="9"/>
        <color theme="1"/>
        <rFont val="Segoe UI"/>
        <family val="2"/>
        <charset val="238"/>
      </rPr>
      <t>Minimální výše</t>
    </r>
    <r>
      <rPr>
        <sz val="9"/>
        <color theme="1"/>
        <rFont val="Segoe UI"/>
        <family val="2"/>
        <charset val="238"/>
      </rPr>
      <t xml:space="preserve">: 200 000 Kč 
</t>
    </r>
    <r>
      <rPr>
        <b/>
        <sz val="9"/>
        <color theme="1"/>
        <rFont val="Segoe UI"/>
        <family val="2"/>
        <charset val="238"/>
      </rPr>
      <t>Maximální výše</t>
    </r>
    <r>
      <rPr>
        <sz val="9"/>
        <color theme="1"/>
        <rFont val="Segoe UI"/>
        <family val="2"/>
        <charset val="238"/>
      </rPr>
      <t xml:space="preserve">: maximální výše finanční podpory na jeden projekt se stanoví dle tohoto vzorce: </t>
    </r>
    <r>
      <rPr>
        <sz val="9"/>
        <rFont val="Segoe UI"/>
        <family val="2"/>
        <charset val="238"/>
      </rPr>
      <t xml:space="preserve">200 000 Kč + (počet žáků v denním studiu x 2 000 Kč + počet žáků v ostatních formách studia x 500 Kč) = maximální částka na školu. </t>
    </r>
    <r>
      <rPr>
        <sz val="9"/>
        <color theme="1"/>
        <rFont val="Segoe UI"/>
        <family val="2"/>
        <charset val="238"/>
      </rPr>
      <t xml:space="preserve">
V případě, že součástí právnické osoby je SŠ a VOŠ, do maximální částky se 200 000 Kč počítá jedenkrát za SŠ a jedenkrát za VOŠ, celkem tedy 400 000 Kč. Minimální částka za projekt je vždy 200 000 Kč.
</t>
    </r>
    <r>
      <rPr>
        <sz val="9"/>
        <rFont val="Segoe UI"/>
        <family val="2"/>
        <charset val="238"/>
      </rPr>
      <t xml:space="preserve">
Pro vyplnění žádosti o podporu je stěžejní počet žáků, který je aktuálně zveřejněn u vyhlášené výzvy na webových stránkách MŠMT k datu finalizace žádosti o podporu.</t>
    </r>
  </si>
  <si>
    <t>Za SŠ i VOŠ finance celkem</t>
  </si>
  <si>
    <t>Vzdělávání pedagogických pracovníků SŠ – DVPP v rozsahu 16 hodin</t>
  </si>
  <si>
    <t>Vzdělávání pedagogických pracovníků SŠ – DVPP v rozsahu 24 hodin</t>
  </si>
  <si>
    <t>Podpora podnikavosti žáků SŠ prostřednictvím volnočasové aktivity - fiktivní firma</t>
  </si>
  <si>
    <t xml:space="preserve">Dva absolventi vzájemného vzdělávání v celkové délce 16 hodin vzdělávání každého pedagoga </t>
  </si>
  <si>
    <t>Absolvent vzdělávání v celkové délce 60 hodin</t>
  </si>
  <si>
    <t>Dva absolventi vzájemné spolupráce pedagogů v celkové délce 24 hodin vzdělávání každého pedagoga</t>
  </si>
  <si>
    <t>Jeden absolvent vzájemné spolupráce pedagoga a odborníka z praxe v celkové délce 30 hodin vzdělávání pedagoga</t>
  </si>
  <si>
    <t>Dva absolventi spolupráce učitelů při přípravě a realizaci CLIL v celkové délce 60 hodin vzdělávání každého pedagoga.</t>
  </si>
  <si>
    <t>Tři absolventi vzájemné spolupráce pedagogů v celkové délce 20 hodin vzdělávání každého pedagoga</t>
  </si>
  <si>
    <t>Dva absolventi spolupráce pedagogů při přípravě a realizaci nové metody výuky v celkové délce 6 hodin vzdělávání každého pedagoga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</si>
</sst>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22"/>
      <color theme="0"/>
      <name val="Arial"/>
      <family val="2"/>
      <charset val="238"/>
    </font>
    <font>
      <sz val="10"/>
      <color theme="1"/>
      <name val="Segoe UI"/>
      <family val="2"/>
      <charset val="238"/>
    </font>
    <font>
      <b/>
      <sz val="10"/>
      <color theme="1"/>
      <name val="Segoe UI"/>
      <family val="2"/>
      <charset val="238"/>
    </font>
    <font>
      <sz val="9"/>
      <color theme="1"/>
      <name val="Segoe UI"/>
      <family val="2"/>
      <charset val="238"/>
    </font>
    <font>
      <b/>
      <sz val="9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4"/>
      <color rgb="FF003399"/>
      <name val="Segoe UI"/>
      <family val="2"/>
      <charset val="238"/>
    </font>
    <font>
      <b/>
      <sz val="10"/>
      <name val="Segoe UI"/>
      <family val="2"/>
      <charset val="238"/>
    </font>
    <font>
      <sz val="9"/>
      <name val="Segoe UI"/>
      <family val="2"/>
      <charset val="238"/>
    </font>
    <font>
      <b/>
      <sz val="18"/>
      <color theme="1"/>
      <name val="Segoe UI"/>
      <family val="2"/>
      <charset val="238"/>
    </font>
    <font>
      <sz val="10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0"/>
      <color theme="4" tint="0.79998168889431442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1"/>
      <color theme="1"/>
      <name val="Segoe UI"/>
      <family val="2"/>
      <charset val="238"/>
    </font>
    <font>
      <i/>
      <sz val="10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2"/>
      <color theme="1"/>
      <name val="Segoe UI"/>
      <family val="2"/>
      <charset val="238"/>
    </font>
    <font>
      <b/>
      <i/>
      <sz val="12"/>
      <color theme="1"/>
      <name val="Segoe UI"/>
      <family val="2"/>
      <charset val="238"/>
    </font>
    <font>
      <b/>
      <i/>
      <sz val="10"/>
      <color theme="1"/>
      <name val="Segoe UI"/>
      <family val="2"/>
      <charset val="238"/>
    </font>
    <font>
      <b/>
      <sz val="16"/>
      <color theme="0"/>
      <name val="Segoe UI"/>
      <family val="2"/>
      <charset val="238"/>
    </font>
    <font>
      <u/>
      <sz val="10"/>
      <color theme="10"/>
      <name val="Calibri"/>
      <family val="2"/>
      <charset val="238"/>
      <scheme val="minor"/>
    </font>
    <font>
      <b/>
      <sz val="28"/>
      <color theme="1"/>
      <name val="Segoe UI"/>
      <family val="2"/>
      <charset val="238"/>
    </font>
    <font>
      <i/>
      <sz val="10"/>
      <color theme="1"/>
      <name val="Segoe UI Light"/>
      <family val="2"/>
      <charset val="238"/>
    </font>
    <font>
      <b/>
      <sz val="10"/>
      <color theme="4" tint="0.79998168889431442"/>
      <name val="Segoe UI"/>
      <family val="2"/>
      <charset val="238"/>
    </font>
    <font>
      <sz val="10"/>
      <color theme="0" tint="-0.249977111117893"/>
      <name val="Segoe UI"/>
      <family val="2"/>
      <charset val="238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CE292"/>
        <bgColor indexed="64"/>
      </patternFill>
    </fill>
    <fill>
      <patternFill patternType="solid">
        <fgColor rgb="FF4EACC6"/>
        <bgColor indexed="64"/>
      </patternFill>
    </fill>
    <fill>
      <patternFill patternType="solid">
        <fgColor rgb="FF7CBF33"/>
        <bgColor indexed="64"/>
      </patternFill>
    </fill>
    <fill>
      <patternFill patternType="solid">
        <fgColor rgb="FFF7C903"/>
        <bgColor indexed="64"/>
      </patternFill>
    </fill>
    <fill>
      <patternFill patternType="solid">
        <fgColor rgb="FFF5FEA4"/>
        <bgColor indexed="64"/>
      </patternFill>
    </fill>
    <fill>
      <patternFill patternType="solid">
        <fgColor rgb="FFB8E08C"/>
        <bgColor indexed="64"/>
      </patternFill>
    </fill>
    <fill>
      <patternFill patternType="solid">
        <fgColor rgb="FFABDB77"/>
        <bgColor indexed="64"/>
      </patternFill>
    </fill>
    <fill>
      <patternFill patternType="solid">
        <fgColor rgb="FFCFCFC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9AD"/>
        <bgColor indexed="64"/>
      </patternFill>
    </fill>
  </fills>
  <borders count="1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theme="5" tint="-0.24994659260841701"/>
      </left>
      <right/>
      <top style="dashed">
        <color theme="5" tint="-0.24994659260841701"/>
      </top>
      <bottom/>
      <diagonal/>
    </border>
    <border>
      <left/>
      <right/>
      <top style="dashed">
        <color theme="5" tint="-0.24994659260841701"/>
      </top>
      <bottom/>
      <diagonal/>
    </border>
    <border>
      <left/>
      <right style="dashed">
        <color theme="5" tint="-0.24994659260841701"/>
      </right>
      <top style="dashed">
        <color theme="5" tint="-0.24994659260841701"/>
      </top>
      <bottom/>
      <diagonal/>
    </border>
    <border>
      <left style="dashed">
        <color theme="5" tint="-0.24994659260841701"/>
      </left>
      <right/>
      <top/>
      <bottom/>
      <diagonal/>
    </border>
    <border>
      <left/>
      <right style="dashed">
        <color theme="5" tint="-0.24994659260841701"/>
      </right>
      <top/>
      <bottom/>
      <diagonal/>
    </border>
    <border>
      <left style="dashed">
        <color theme="5" tint="-0.24994659260841701"/>
      </left>
      <right/>
      <top/>
      <bottom style="dashed">
        <color theme="5" tint="-0.24994659260841701"/>
      </bottom>
      <diagonal/>
    </border>
    <border>
      <left/>
      <right/>
      <top/>
      <bottom style="dashed">
        <color theme="5" tint="-0.24994659260841701"/>
      </bottom>
      <diagonal/>
    </border>
    <border>
      <left/>
      <right style="dashed">
        <color theme="5" tint="-0.24994659260841701"/>
      </right>
      <top/>
      <bottom style="dashed">
        <color theme="5" tint="-0.2499465926084170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0" fillId="0" borderId="0"/>
    <xf numFmtId="0" fontId="1" fillId="0" borderId="0"/>
    <xf numFmtId="0" fontId="21" fillId="0" borderId="0"/>
    <xf numFmtId="0" fontId="20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83">
    <xf numFmtId="0" fontId="0" fillId="0" borderId="0" xfId="0"/>
    <xf numFmtId="0" fontId="22" fillId="33" borderId="0" xfId="0" applyFont="1" applyFill="1" applyAlignment="1">
      <alignment horizontal="center" vertical="top"/>
    </xf>
    <xf numFmtId="0" fontId="22" fillId="33" borderId="0" xfId="0" applyFont="1" applyFill="1"/>
    <xf numFmtId="0" fontId="22" fillId="33" borderId="0" xfId="0" applyFont="1" applyFill="1" applyAlignment="1">
      <alignment horizontal="center" vertical="center"/>
    </xf>
    <xf numFmtId="0" fontId="22" fillId="33" borderId="20" xfId="0" applyFont="1" applyFill="1" applyBorder="1"/>
    <xf numFmtId="0" fontId="22" fillId="33" borderId="0" xfId="0" applyFont="1" applyFill="1" applyBorder="1"/>
    <xf numFmtId="0" fontId="22" fillId="33" borderId="58" xfId="0" applyFont="1" applyFill="1" applyBorder="1"/>
    <xf numFmtId="0" fontId="22" fillId="33" borderId="57" xfId="0" applyFont="1" applyFill="1" applyBorder="1"/>
    <xf numFmtId="0" fontId="22" fillId="33" borderId="59" xfId="0" applyFont="1" applyFill="1" applyBorder="1"/>
    <xf numFmtId="0" fontId="22" fillId="33" borderId="51" xfId="0" applyFont="1" applyFill="1" applyBorder="1"/>
    <xf numFmtId="0" fontId="22" fillId="33" borderId="50" xfId="0" applyFont="1" applyFill="1" applyBorder="1"/>
    <xf numFmtId="0" fontId="22" fillId="33" borderId="15" xfId="0" applyFont="1" applyFill="1" applyBorder="1"/>
    <xf numFmtId="0" fontId="25" fillId="33" borderId="0" xfId="0" applyFont="1" applyFill="1"/>
    <xf numFmtId="0" fontId="37" fillId="33" borderId="11" xfId="0" applyFont="1" applyFill="1" applyBorder="1" applyAlignment="1" applyProtection="1">
      <alignment horizontal="center" vertical="center"/>
      <protection locked="0" hidden="1"/>
    </xf>
    <xf numFmtId="0" fontId="25" fillId="33" borderId="85" xfId="0" applyFont="1" applyFill="1" applyBorder="1" applyAlignment="1">
      <alignment vertical="center"/>
    </xf>
    <xf numFmtId="0" fontId="25" fillId="33" borderId="86" xfId="0" applyFont="1" applyFill="1" applyBorder="1" applyAlignment="1">
      <alignment vertical="center"/>
    </xf>
    <xf numFmtId="0" fontId="25" fillId="33" borderId="87" xfId="0" applyFont="1" applyFill="1" applyBorder="1" applyAlignment="1">
      <alignment vertical="center"/>
    </xf>
    <xf numFmtId="0" fontId="25" fillId="33" borderId="88" xfId="0" applyFont="1" applyFill="1" applyBorder="1" applyAlignment="1">
      <alignment vertical="center"/>
    </xf>
    <xf numFmtId="0" fontId="25" fillId="33" borderId="89" xfId="0" applyFont="1" applyFill="1" applyBorder="1" applyAlignment="1">
      <alignment vertical="center"/>
    </xf>
    <xf numFmtId="0" fontId="25" fillId="33" borderId="90" xfId="0" applyFont="1" applyFill="1" applyBorder="1" applyAlignment="1">
      <alignment vertical="center"/>
    </xf>
    <xf numFmtId="0" fontId="26" fillId="33" borderId="91" xfId="0" applyFont="1" applyFill="1" applyBorder="1" applyAlignment="1">
      <alignment horizontal="center" vertical="center"/>
    </xf>
    <xf numFmtId="0" fontId="26" fillId="33" borderId="92" xfId="0" applyFont="1" applyFill="1" applyBorder="1" applyAlignment="1">
      <alignment horizontal="center" vertical="center"/>
    </xf>
    <xf numFmtId="0" fontId="26" fillId="33" borderId="93" xfId="0" applyFont="1" applyFill="1" applyBorder="1" applyAlignment="1">
      <alignment horizontal="center" vertical="center"/>
    </xf>
    <xf numFmtId="0" fontId="37" fillId="33" borderId="74" xfId="0" applyFont="1" applyFill="1" applyBorder="1" applyAlignment="1" applyProtection="1">
      <alignment horizontal="center" vertical="center"/>
      <protection locked="0" hidden="1"/>
    </xf>
    <xf numFmtId="0" fontId="37" fillId="33" borderId="73" xfId="0" applyFont="1" applyFill="1" applyBorder="1" applyAlignment="1" applyProtection="1">
      <alignment horizontal="center" vertical="center"/>
      <protection locked="0" hidden="1"/>
    </xf>
    <xf numFmtId="0" fontId="37" fillId="33" borderId="74" xfId="0" applyFont="1" applyFill="1" applyBorder="1" applyAlignment="1" applyProtection="1">
      <alignment horizontal="center" vertical="center" wrapText="1"/>
      <protection locked="0" hidden="1"/>
    </xf>
    <xf numFmtId="0" fontId="37" fillId="33" borderId="76" xfId="0" applyFont="1" applyFill="1" applyBorder="1" applyAlignment="1" applyProtection="1">
      <alignment horizontal="center" vertical="center" wrapText="1"/>
      <protection hidden="1"/>
    </xf>
    <xf numFmtId="0" fontId="25" fillId="0" borderId="20" xfId="0" applyFont="1" applyBorder="1" applyAlignment="1" applyProtection="1">
      <alignment horizontal="center" vertical="center"/>
      <protection hidden="1"/>
    </xf>
    <xf numFmtId="0" fontId="25" fillId="35" borderId="0" xfId="0" applyFont="1" applyFill="1" applyBorder="1" applyAlignment="1" applyProtection="1">
      <alignment vertical="center"/>
      <protection hidden="1"/>
    </xf>
    <xf numFmtId="0" fontId="37" fillId="33" borderId="73" xfId="0" applyFont="1" applyFill="1" applyBorder="1" applyAlignment="1" applyProtection="1">
      <alignment horizontal="center" vertical="center"/>
      <protection hidden="1"/>
    </xf>
    <xf numFmtId="0" fontId="25" fillId="0" borderId="16" xfId="0" applyFont="1" applyBorder="1" applyAlignment="1" applyProtection="1">
      <alignment horizontal="center" vertical="center"/>
      <protection hidden="1"/>
    </xf>
    <xf numFmtId="0" fontId="25" fillId="0" borderId="17" xfId="0" applyFont="1" applyBorder="1" applyAlignment="1" applyProtection="1">
      <alignment horizontal="center" vertical="center"/>
      <protection hidden="1"/>
    </xf>
    <xf numFmtId="0" fontId="37" fillId="33" borderId="76" xfId="0" applyFont="1" applyFill="1" applyBorder="1" applyAlignment="1" applyProtection="1">
      <alignment horizontal="center" vertical="center"/>
      <protection hidden="1"/>
    </xf>
    <xf numFmtId="0" fontId="25" fillId="35" borderId="0" xfId="0" applyFont="1" applyFill="1" applyBorder="1" applyProtection="1">
      <protection hidden="1"/>
    </xf>
    <xf numFmtId="0" fontId="25" fillId="35" borderId="0" xfId="0" applyFont="1" applyFill="1" applyProtection="1">
      <protection hidden="1"/>
    </xf>
    <xf numFmtId="3" fontId="25" fillId="35" borderId="0" xfId="0" applyNumberFormat="1" applyFont="1" applyFill="1" applyProtection="1">
      <protection hidden="1"/>
    </xf>
    <xf numFmtId="0" fontId="37" fillId="35" borderId="11" xfId="0" applyFont="1" applyFill="1" applyBorder="1" applyAlignment="1" applyProtection="1">
      <alignment horizontal="center" vertical="center" wrapText="1"/>
      <protection hidden="1"/>
    </xf>
    <xf numFmtId="0" fontId="25" fillId="35" borderId="0" xfId="0" applyFont="1" applyFill="1" applyAlignment="1" applyProtection="1">
      <alignment vertical="center"/>
      <protection hidden="1"/>
    </xf>
    <xf numFmtId="0" fontId="25" fillId="0" borderId="68" xfId="0" applyFont="1" applyBorder="1" applyAlignment="1" applyProtection="1">
      <alignment horizontal="center" vertical="center"/>
      <protection hidden="1"/>
    </xf>
    <xf numFmtId="0" fontId="25" fillId="0" borderId="66" xfId="0" applyFont="1" applyBorder="1" applyAlignment="1" applyProtection="1">
      <alignment horizontal="center" vertical="center"/>
      <protection hidden="1"/>
    </xf>
    <xf numFmtId="0" fontId="39" fillId="34" borderId="36" xfId="0" applyFont="1" applyFill="1" applyBorder="1" applyAlignment="1" applyProtection="1">
      <alignment horizontal="center" vertical="center"/>
      <protection hidden="1"/>
    </xf>
    <xf numFmtId="0" fontId="25" fillId="34" borderId="0" xfId="0" applyFont="1" applyFill="1" applyBorder="1" applyAlignment="1" applyProtection="1">
      <alignment vertical="center"/>
      <protection hidden="1"/>
    </xf>
    <xf numFmtId="0" fontId="26" fillId="34" borderId="0" xfId="0" applyFont="1" applyFill="1" applyBorder="1" applyAlignment="1" applyProtection="1">
      <alignment horizontal="left" vertical="center"/>
      <protection hidden="1"/>
    </xf>
    <xf numFmtId="0" fontId="25" fillId="34" borderId="0" xfId="0" applyFont="1" applyFill="1" applyBorder="1" applyAlignment="1" applyProtection="1">
      <alignment horizontal="left" vertical="center"/>
      <protection hidden="1"/>
    </xf>
    <xf numFmtId="0" fontId="25" fillId="34" borderId="37" xfId="0" applyFont="1" applyFill="1" applyBorder="1" applyAlignment="1" applyProtection="1">
      <alignment vertical="center"/>
      <protection hidden="1"/>
    </xf>
    <xf numFmtId="0" fontId="42" fillId="34" borderId="36" xfId="0" applyFont="1" applyFill="1" applyBorder="1" applyAlignment="1" applyProtection="1">
      <alignment horizontal="left" vertical="center"/>
      <protection hidden="1"/>
    </xf>
    <xf numFmtId="3" fontId="36" fillId="34" borderId="0" xfId="0" applyNumberFormat="1" applyFont="1" applyFill="1" applyBorder="1" applyAlignment="1" applyProtection="1">
      <alignment vertical="center"/>
      <protection hidden="1"/>
    </xf>
    <xf numFmtId="0" fontId="25" fillId="34" borderId="11" xfId="0" applyFont="1" applyFill="1" applyBorder="1" applyAlignment="1" applyProtection="1">
      <alignment horizontal="center" vertical="center"/>
      <protection hidden="1"/>
    </xf>
    <xf numFmtId="1" fontId="26" fillId="34" borderId="12" xfId="0" applyNumberFormat="1" applyFont="1" applyFill="1" applyBorder="1" applyAlignment="1" applyProtection="1">
      <alignment horizontal="center" vertical="center"/>
      <protection hidden="1"/>
    </xf>
    <xf numFmtId="4" fontId="26" fillId="34" borderId="12" xfId="0" applyNumberFormat="1" applyFont="1" applyFill="1" applyBorder="1" applyAlignment="1" applyProtection="1">
      <alignment horizontal="center" vertical="center"/>
      <protection hidden="1"/>
    </xf>
    <xf numFmtId="0" fontId="25" fillId="35" borderId="0" xfId="0" applyFont="1" applyFill="1" applyBorder="1" applyAlignment="1" applyProtection="1">
      <alignment vertical="center" wrapText="1"/>
      <protection hidden="1"/>
    </xf>
    <xf numFmtId="0" fontId="25" fillId="34" borderId="34" xfId="0" applyFont="1" applyFill="1" applyBorder="1" applyAlignment="1" applyProtection="1">
      <alignment horizontal="center" vertical="center"/>
      <protection hidden="1"/>
    </xf>
    <xf numFmtId="0" fontId="25" fillId="34" borderId="60" xfId="0" applyFont="1" applyFill="1" applyBorder="1" applyAlignment="1" applyProtection="1">
      <alignment horizontal="center" vertical="center"/>
      <protection hidden="1"/>
    </xf>
    <xf numFmtId="1" fontId="26" fillId="34" borderId="35" xfId="0" applyNumberFormat="1" applyFont="1" applyFill="1" applyBorder="1" applyAlignment="1" applyProtection="1">
      <alignment horizontal="center" vertical="center"/>
      <protection hidden="1"/>
    </xf>
    <xf numFmtId="0" fontId="32" fillId="34" borderId="0" xfId="42" applyNumberFormat="1" applyFont="1" applyFill="1" applyBorder="1" applyAlignment="1" applyProtection="1">
      <alignment wrapText="1"/>
      <protection hidden="1"/>
    </xf>
    <xf numFmtId="0" fontId="27" fillId="35" borderId="0" xfId="0" applyFont="1" applyFill="1" applyBorder="1" applyAlignment="1" applyProtection="1">
      <alignment horizontal="center" vertical="center"/>
      <protection hidden="1"/>
    </xf>
    <xf numFmtId="0" fontId="25" fillId="34" borderId="35" xfId="0" applyFont="1" applyFill="1" applyBorder="1" applyAlignment="1" applyProtection="1">
      <alignment horizontal="center" vertical="center"/>
      <protection hidden="1"/>
    </xf>
    <xf numFmtId="0" fontId="39" fillId="34" borderId="40" xfId="0" applyFont="1" applyFill="1" applyBorder="1" applyAlignment="1" applyProtection="1">
      <alignment horizontal="center" vertical="center"/>
      <protection hidden="1"/>
    </xf>
    <xf numFmtId="0" fontId="25" fillId="34" borderId="20" xfId="0" applyFont="1" applyFill="1" applyBorder="1" applyProtection="1">
      <protection hidden="1"/>
    </xf>
    <xf numFmtId="0" fontId="25" fillId="34" borderId="0" xfId="0" applyFont="1" applyFill="1" applyBorder="1" applyProtection="1">
      <protection hidden="1"/>
    </xf>
    <xf numFmtId="3" fontId="25" fillId="34" borderId="0" xfId="0" applyNumberFormat="1" applyFont="1" applyFill="1" applyBorder="1" applyProtection="1">
      <protection hidden="1"/>
    </xf>
    <xf numFmtId="0" fontId="25" fillId="34" borderId="37" xfId="0" applyFont="1" applyFill="1" applyBorder="1" applyProtection="1">
      <protection hidden="1"/>
    </xf>
    <xf numFmtId="0" fontId="39" fillId="34" borderId="36" xfId="0" applyFont="1" applyFill="1" applyBorder="1" applyAlignment="1" applyProtection="1">
      <alignment horizontal="left" vertical="center"/>
      <protection hidden="1"/>
    </xf>
    <xf numFmtId="0" fontId="39" fillId="35" borderId="0" xfId="0" applyFont="1" applyFill="1" applyAlignment="1" applyProtection="1">
      <alignment horizontal="center" vertical="center"/>
      <protection hidden="1"/>
    </xf>
    <xf numFmtId="164" fontId="37" fillId="33" borderId="11" xfId="0" applyNumberFormat="1" applyFont="1" applyFill="1" applyBorder="1" applyAlignment="1" applyProtection="1">
      <alignment horizontal="center" vertical="center"/>
      <protection locked="0" hidden="1"/>
    </xf>
    <xf numFmtId="1" fontId="26" fillId="34" borderId="12" xfId="0" applyNumberFormat="1" applyFont="1" applyFill="1" applyBorder="1" applyAlignment="1" applyProtection="1">
      <alignment horizontal="center" vertical="center" wrapText="1"/>
      <protection hidden="1"/>
    </xf>
    <xf numFmtId="3" fontId="25" fillId="39" borderId="24" xfId="0" applyNumberFormat="1" applyFont="1" applyFill="1" applyBorder="1" applyAlignment="1" applyProtection="1">
      <alignment horizontal="center" vertical="center"/>
      <protection hidden="1"/>
    </xf>
    <xf numFmtId="0" fontId="37" fillId="39" borderId="11" xfId="0" applyFont="1" applyFill="1" applyBorder="1" applyAlignment="1" applyProtection="1">
      <alignment horizontal="center" vertical="center" wrapText="1"/>
      <protection hidden="1"/>
    </xf>
    <xf numFmtId="164" fontId="37" fillId="39" borderId="11" xfId="0" applyNumberFormat="1" applyFont="1" applyFill="1" applyBorder="1" applyAlignment="1" applyProtection="1">
      <alignment horizontal="center" vertical="center"/>
      <protection hidden="1"/>
    </xf>
    <xf numFmtId="0" fontId="39" fillId="38" borderId="27" xfId="0" applyFont="1" applyFill="1" applyBorder="1" applyAlignment="1" applyProtection="1">
      <alignment horizontal="center" vertical="center"/>
      <protection hidden="1"/>
    </xf>
    <xf numFmtId="0" fontId="39" fillId="38" borderId="36" xfId="0" applyFont="1" applyFill="1" applyBorder="1" applyAlignment="1" applyProtection="1">
      <alignment horizontal="center" vertical="center"/>
      <protection hidden="1"/>
    </xf>
    <xf numFmtId="0" fontId="25" fillId="38" borderId="28" xfId="0" applyFont="1" applyFill="1" applyBorder="1" applyProtection="1">
      <protection hidden="1"/>
    </xf>
    <xf numFmtId="0" fontId="38" fillId="38" borderId="0" xfId="0" applyFont="1" applyFill="1" applyProtection="1">
      <protection hidden="1"/>
    </xf>
    <xf numFmtId="0" fontId="25" fillId="38" borderId="0" xfId="0" applyFont="1" applyFill="1" applyBorder="1" applyProtection="1">
      <protection hidden="1"/>
    </xf>
    <xf numFmtId="0" fontId="25" fillId="38" borderId="0" xfId="0" applyFont="1" applyFill="1" applyBorder="1" applyAlignment="1" applyProtection="1">
      <alignment vertical="center"/>
      <protection hidden="1"/>
    </xf>
    <xf numFmtId="0" fontId="34" fillId="38" borderId="0" xfId="0" applyFont="1" applyFill="1" applyBorder="1" applyAlignment="1" applyProtection="1">
      <alignment vertical="center"/>
      <protection hidden="1"/>
    </xf>
    <xf numFmtId="0" fontId="41" fillId="38" borderId="0" xfId="0" applyFont="1" applyFill="1" applyBorder="1" applyAlignment="1" applyProtection="1">
      <alignment horizontal="center" vertical="center"/>
      <protection hidden="1"/>
    </xf>
    <xf numFmtId="0" fontId="39" fillId="40" borderId="69" xfId="0" applyFont="1" applyFill="1" applyBorder="1" applyAlignment="1" applyProtection="1">
      <alignment horizontal="center" vertical="center"/>
      <protection hidden="1"/>
    </xf>
    <xf numFmtId="0" fontId="39" fillId="40" borderId="40" xfId="0" applyFont="1" applyFill="1" applyBorder="1" applyAlignment="1" applyProtection="1">
      <alignment horizontal="center" vertical="center"/>
      <protection hidden="1"/>
    </xf>
    <xf numFmtId="0" fontId="25" fillId="40" borderId="20" xfId="0" applyFont="1" applyFill="1" applyBorder="1" applyAlignment="1" applyProtection="1">
      <alignment horizontal="left" vertical="center" wrapText="1"/>
      <protection hidden="1"/>
    </xf>
    <xf numFmtId="0" fontId="25" fillId="40" borderId="20" xfId="0" applyFont="1" applyFill="1" applyBorder="1" applyAlignment="1" applyProtection="1">
      <alignment vertical="center"/>
      <protection hidden="1"/>
    </xf>
    <xf numFmtId="0" fontId="39" fillId="40" borderId="39" xfId="0" applyFont="1" applyFill="1" applyBorder="1" applyAlignment="1" applyProtection="1">
      <alignment horizontal="center" vertical="center"/>
      <protection hidden="1"/>
    </xf>
    <xf numFmtId="0" fontId="25" fillId="40" borderId="16" xfId="0" applyFont="1" applyFill="1" applyBorder="1" applyAlignment="1" applyProtection="1">
      <alignment vertical="center"/>
      <protection hidden="1"/>
    </xf>
    <xf numFmtId="0" fontId="25" fillId="40" borderId="39" xfId="0" applyFont="1" applyFill="1" applyBorder="1" applyAlignment="1" applyProtection="1">
      <alignment horizontal="left" vertical="center"/>
      <protection hidden="1"/>
    </xf>
    <xf numFmtId="0" fontId="25" fillId="40" borderId="16" xfId="0" applyFont="1" applyFill="1" applyBorder="1" applyAlignment="1" applyProtection="1">
      <alignment horizontal="left" vertical="center"/>
      <protection hidden="1"/>
    </xf>
    <xf numFmtId="164" fontId="25" fillId="44" borderId="47" xfId="0" applyNumberFormat="1" applyFont="1" applyFill="1" applyBorder="1" applyAlignment="1" applyProtection="1">
      <alignment horizontal="center" vertical="center"/>
      <protection hidden="1"/>
    </xf>
    <xf numFmtId="164" fontId="25" fillId="44" borderId="94" xfId="0" applyNumberFormat="1" applyFont="1" applyFill="1" applyBorder="1" applyAlignment="1" applyProtection="1">
      <alignment horizontal="center" vertical="center"/>
      <protection hidden="1"/>
    </xf>
    <xf numFmtId="164" fontId="25" fillId="44" borderId="97" xfId="0" applyNumberFormat="1" applyFont="1" applyFill="1" applyBorder="1" applyAlignment="1" applyProtection="1">
      <alignment horizontal="center" vertical="center"/>
      <protection hidden="1"/>
    </xf>
    <xf numFmtId="164" fontId="25" fillId="44" borderId="49" xfId="0" applyNumberFormat="1" applyFont="1" applyFill="1" applyBorder="1" applyAlignment="1" applyProtection="1">
      <alignment horizontal="center" vertical="center"/>
      <protection hidden="1"/>
    </xf>
    <xf numFmtId="164" fontId="25" fillId="44" borderId="38" xfId="0" applyNumberFormat="1" applyFont="1" applyFill="1" applyBorder="1" applyAlignment="1" applyProtection="1">
      <alignment horizontal="center" vertical="center"/>
      <protection hidden="1"/>
    </xf>
    <xf numFmtId="164" fontId="25" fillId="44" borderId="100" xfId="0" applyNumberFormat="1" applyFont="1" applyFill="1" applyBorder="1" applyAlignment="1" applyProtection="1">
      <alignment horizontal="center" vertical="center"/>
      <protection hidden="1"/>
    </xf>
    <xf numFmtId="164" fontId="25" fillId="44" borderId="53" xfId="0" applyNumberFormat="1" applyFont="1" applyFill="1" applyBorder="1" applyAlignment="1" applyProtection="1">
      <alignment horizontal="center" vertical="center"/>
      <protection hidden="1"/>
    </xf>
    <xf numFmtId="164" fontId="25" fillId="44" borderId="48" xfId="0" applyNumberFormat="1" applyFont="1" applyFill="1" applyBorder="1" applyAlignment="1" applyProtection="1">
      <alignment horizontal="center" vertical="center"/>
      <protection hidden="1"/>
    </xf>
    <xf numFmtId="0" fontId="39" fillId="44" borderId="69" xfId="0" applyFont="1" applyFill="1" applyBorder="1" applyAlignment="1" applyProtection="1">
      <alignment horizontal="center" vertical="center"/>
      <protection hidden="1"/>
    </xf>
    <xf numFmtId="0" fontId="39" fillId="44" borderId="40" xfId="0" applyFont="1" applyFill="1" applyBorder="1" applyAlignment="1" applyProtection="1">
      <alignment horizontal="center" vertical="center"/>
      <protection hidden="1"/>
    </xf>
    <xf numFmtId="0" fontId="25" fillId="44" borderId="20" xfId="0" applyFont="1" applyFill="1" applyBorder="1" applyAlignment="1" applyProtection="1">
      <alignment horizontal="left" vertical="center" wrapText="1"/>
      <protection hidden="1"/>
    </xf>
    <xf numFmtId="0" fontId="25" fillId="44" borderId="20" xfId="0" applyFont="1" applyFill="1" applyBorder="1" applyAlignment="1" applyProtection="1">
      <alignment vertical="center"/>
      <protection hidden="1"/>
    </xf>
    <xf numFmtId="0" fontId="25" fillId="44" borderId="40" xfId="0" applyFont="1" applyFill="1" applyBorder="1" applyAlignment="1" applyProtection="1">
      <alignment horizontal="left" vertical="center" wrapText="1"/>
      <protection hidden="1"/>
    </xf>
    <xf numFmtId="0" fontId="39" fillId="44" borderId="39" xfId="0" applyFont="1" applyFill="1" applyBorder="1" applyAlignment="1" applyProtection="1">
      <alignment horizontal="center" vertical="center"/>
      <protection hidden="1"/>
    </xf>
    <xf numFmtId="0" fontId="25" fillId="44" borderId="16" xfId="0" applyFont="1" applyFill="1" applyBorder="1" applyAlignment="1" applyProtection="1">
      <alignment vertical="center"/>
      <protection hidden="1"/>
    </xf>
    <xf numFmtId="0" fontId="25" fillId="44" borderId="16" xfId="0" applyFont="1" applyFill="1" applyBorder="1" applyAlignment="1" applyProtection="1">
      <alignment horizontal="left" vertical="center" wrapText="1"/>
      <protection hidden="1"/>
    </xf>
    <xf numFmtId="0" fontId="25" fillId="44" borderId="39" xfId="0" applyFont="1" applyFill="1" applyBorder="1" applyAlignment="1" applyProtection="1">
      <alignment horizontal="left" vertical="center" wrapText="1"/>
      <protection hidden="1"/>
    </xf>
    <xf numFmtId="0" fontId="39" fillId="44" borderId="98" xfId="0" applyFont="1" applyFill="1" applyBorder="1" applyAlignment="1" applyProtection="1">
      <alignment horizontal="center" vertical="center"/>
      <protection hidden="1"/>
    </xf>
    <xf numFmtId="0" fontId="25" fillId="44" borderId="17" xfId="0" applyFont="1" applyFill="1" applyBorder="1" applyAlignment="1" applyProtection="1">
      <alignment horizontal="left" vertical="center" wrapText="1"/>
      <protection hidden="1"/>
    </xf>
    <xf numFmtId="0" fontId="25" fillId="44" borderId="17" xfId="0" applyFont="1" applyFill="1" applyBorder="1" applyAlignment="1" applyProtection="1">
      <alignment vertical="center"/>
      <protection hidden="1"/>
    </xf>
    <xf numFmtId="0" fontId="39" fillId="44" borderId="71" xfId="0" applyFont="1" applyFill="1" applyBorder="1" applyAlignment="1" applyProtection="1">
      <alignment horizontal="center" vertical="center"/>
      <protection hidden="1"/>
    </xf>
    <xf numFmtId="164" fontId="25" fillId="45" borderId="47" xfId="0" applyNumberFormat="1" applyFont="1" applyFill="1" applyBorder="1" applyAlignment="1" applyProtection="1">
      <alignment horizontal="center" vertical="center"/>
      <protection hidden="1"/>
    </xf>
    <xf numFmtId="164" fontId="25" fillId="45" borderId="94" xfId="0" applyNumberFormat="1" applyFont="1" applyFill="1" applyBorder="1" applyAlignment="1" applyProtection="1">
      <alignment horizontal="center" vertical="center"/>
      <protection hidden="1"/>
    </xf>
    <xf numFmtId="164" fontId="25" fillId="45" borderId="97" xfId="0" applyNumberFormat="1" applyFont="1" applyFill="1" applyBorder="1" applyAlignment="1" applyProtection="1">
      <alignment horizontal="center" vertical="center"/>
      <protection hidden="1"/>
    </xf>
    <xf numFmtId="164" fontId="25" fillId="45" borderId="49" xfId="0" applyNumberFormat="1" applyFont="1" applyFill="1" applyBorder="1" applyAlignment="1" applyProtection="1">
      <alignment horizontal="center" vertical="center"/>
      <protection hidden="1"/>
    </xf>
    <xf numFmtId="164" fontId="25" fillId="45" borderId="38" xfId="0" applyNumberFormat="1" applyFont="1" applyFill="1" applyBorder="1" applyAlignment="1" applyProtection="1">
      <alignment horizontal="center" vertical="center"/>
      <protection hidden="1"/>
    </xf>
    <xf numFmtId="0" fontId="35" fillId="37" borderId="22" xfId="0" applyFont="1" applyFill="1" applyBorder="1" applyAlignment="1" applyProtection="1">
      <alignment horizontal="left" vertical="center" indent="1"/>
      <protection hidden="1"/>
    </xf>
    <xf numFmtId="0" fontId="35" fillId="37" borderId="44" xfId="0" applyFont="1" applyFill="1" applyBorder="1" applyAlignment="1" applyProtection="1">
      <alignment horizontal="left" vertical="center" indent="1"/>
      <protection hidden="1"/>
    </xf>
    <xf numFmtId="4" fontId="25" fillId="44" borderId="70" xfId="0" applyNumberFormat="1" applyFont="1" applyFill="1" applyBorder="1" applyAlignment="1" applyProtection="1">
      <alignment horizontal="center" vertical="center"/>
      <protection hidden="1"/>
    </xf>
    <xf numFmtId="4" fontId="25" fillId="44" borderId="32" xfId="0" applyNumberFormat="1" applyFont="1" applyFill="1" applyBorder="1" applyAlignment="1" applyProtection="1">
      <alignment horizontal="center" vertical="center"/>
      <protection hidden="1"/>
    </xf>
    <xf numFmtId="4" fontId="25" fillId="44" borderId="67" xfId="0" applyNumberFormat="1" applyFont="1" applyFill="1" applyBorder="1" applyAlignment="1" applyProtection="1">
      <alignment horizontal="center" vertical="center"/>
      <protection hidden="1"/>
    </xf>
    <xf numFmtId="4" fontId="25" fillId="44" borderId="95" xfId="0" applyNumberFormat="1" applyFont="1" applyFill="1" applyBorder="1" applyAlignment="1" applyProtection="1">
      <alignment horizontal="center" vertical="center"/>
      <protection hidden="1"/>
    </xf>
    <xf numFmtId="4" fontId="34" fillId="44" borderId="96" xfId="0" applyNumberFormat="1" applyFont="1" applyFill="1" applyBorder="1" applyAlignment="1" applyProtection="1">
      <alignment horizontal="center" vertical="center"/>
      <protection hidden="1"/>
    </xf>
    <xf numFmtId="4" fontId="25" fillId="44" borderId="96" xfId="0" applyNumberFormat="1" applyFont="1" applyFill="1" applyBorder="1" applyAlignment="1" applyProtection="1">
      <alignment horizontal="center" vertical="center"/>
      <protection hidden="1"/>
    </xf>
    <xf numFmtId="4" fontId="25" fillId="44" borderId="15" xfId="0" applyNumberFormat="1" applyFont="1" applyFill="1" applyBorder="1" applyAlignment="1" applyProtection="1">
      <alignment horizontal="center" vertical="center"/>
      <protection hidden="1"/>
    </xf>
    <xf numFmtId="4" fontId="25" fillId="44" borderId="18" xfId="0" applyNumberFormat="1" applyFont="1" applyFill="1" applyBorder="1" applyAlignment="1" applyProtection="1">
      <alignment horizontal="center" vertical="center"/>
      <protection hidden="1"/>
    </xf>
    <xf numFmtId="4" fontId="34" fillId="44" borderId="11" xfId="0" applyNumberFormat="1" applyFont="1" applyFill="1" applyBorder="1" applyAlignment="1" applyProtection="1">
      <alignment horizontal="center" vertical="center"/>
      <protection hidden="1"/>
    </xf>
    <xf numFmtId="4" fontId="25" fillId="44" borderId="11" xfId="0" applyNumberFormat="1" applyFont="1" applyFill="1" applyBorder="1" applyAlignment="1" applyProtection="1">
      <alignment horizontal="center" vertical="center"/>
      <protection hidden="1"/>
    </xf>
    <xf numFmtId="4" fontId="25" fillId="44" borderId="12" xfId="0" applyNumberFormat="1" applyFont="1" applyFill="1" applyBorder="1" applyAlignment="1" applyProtection="1">
      <alignment horizontal="center" vertical="center"/>
      <protection hidden="1"/>
    </xf>
    <xf numFmtId="4" fontId="34" fillId="44" borderId="14" xfId="0" applyNumberFormat="1" applyFont="1" applyFill="1" applyBorder="1" applyAlignment="1" applyProtection="1">
      <alignment horizontal="center" vertical="center"/>
      <protection hidden="1"/>
    </xf>
    <xf numFmtId="4" fontId="25" fillId="44" borderId="14" xfId="0" applyNumberFormat="1" applyFont="1" applyFill="1" applyBorder="1" applyAlignment="1" applyProtection="1">
      <alignment horizontal="center" vertical="center"/>
      <protection hidden="1"/>
    </xf>
    <xf numFmtId="4" fontId="25" fillId="44" borderId="51" xfId="0" applyNumberFormat="1" applyFont="1" applyFill="1" applyBorder="1" applyAlignment="1" applyProtection="1">
      <alignment horizontal="center" vertical="center"/>
      <protection hidden="1"/>
    </xf>
    <xf numFmtId="4" fontId="25" fillId="44" borderId="21" xfId="0" applyNumberFormat="1" applyFont="1" applyFill="1" applyBorder="1" applyAlignment="1" applyProtection="1">
      <alignment horizontal="center" vertical="center"/>
      <protection hidden="1"/>
    </xf>
    <xf numFmtId="4" fontId="34" fillId="44" borderId="60" xfId="0" applyNumberFormat="1" applyFont="1" applyFill="1" applyBorder="1" applyAlignment="1" applyProtection="1">
      <alignment horizontal="center" vertical="center"/>
      <protection hidden="1"/>
    </xf>
    <xf numFmtId="4" fontId="25" fillId="44" borderId="65" xfId="0" applyNumberFormat="1" applyFont="1" applyFill="1" applyBorder="1" applyAlignment="1" applyProtection="1">
      <alignment horizontal="center" vertical="center"/>
      <protection hidden="1"/>
    </xf>
    <xf numFmtId="4" fontId="25" fillId="44" borderId="72" xfId="0" applyNumberFormat="1" applyFont="1" applyFill="1" applyBorder="1" applyAlignment="1" applyProtection="1">
      <alignment horizontal="center" vertical="center"/>
      <protection hidden="1"/>
    </xf>
    <xf numFmtId="4" fontId="25" fillId="44" borderId="60" xfId="0" applyNumberFormat="1" applyFont="1" applyFill="1" applyBorder="1" applyAlignment="1" applyProtection="1">
      <alignment horizontal="center" vertical="center"/>
      <protection hidden="1"/>
    </xf>
    <xf numFmtId="4" fontId="34" fillId="45" borderId="32" xfId="0" applyNumberFormat="1" applyFont="1" applyFill="1" applyBorder="1" applyAlignment="1" applyProtection="1">
      <alignment horizontal="center" vertical="center"/>
      <protection hidden="1"/>
    </xf>
    <xf numFmtId="4" fontId="25" fillId="45" borderId="32" xfId="0" applyNumberFormat="1" applyFont="1" applyFill="1" applyBorder="1" applyAlignment="1" applyProtection="1">
      <alignment horizontal="center" vertical="center"/>
      <protection hidden="1"/>
    </xf>
    <xf numFmtId="4" fontId="25" fillId="45" borderId="67" xfId="0" applyNumberFormat="1" applyFont="1" applyFill="1" applyBorder="1" applyAlignment="1" applyProtection="1">
      <alignment horizontal="center" vertical="center"/>
      <protection hidden="1"/>
    </xf>
    <xf numFmtId="4" fontId="25" fillId="45" borderId="70" xfId="0" applyNumberFormat="1" applyFont="1" applyFill="1" applyBorder="1" applyAlignment="1" applyProtection="1">
      <alignment horizontal="center" vertical="center"/>
      <protection hidden="1"/>
    </xf>
    <xf numFmtId="4" fontId="34" fillId="45" borderId="96" xfId="0" applyNumberFormat="1" applyFont="1" applyFill="1" applyBorder="1" applyAlignment="1" applyProtection="1">
      <alignment horizontal="center" vertical="center"/>
      <protection hidden="1"/>
    </xf>
    <xf numFmtId="4" fontId="25" fillId="45" borderId="96" xfId="0" applyNumberFormat="1" applyFont="1" applyFill="1" applyBorder="1" applyAlignment="1" applyProtection="1">
      <alignment horizontal="center" vertical="center"/>
      <protection hidden="1"/>
    </xf>
    <xf numFmtId="4" fontId="25" fillId="45" borderId="15" xfId="0" applyNumberFormat="1" applyFont="1" applyFill="1" applyBorder="1" applyAlignment="1" applyProtection="1">
      <alignment horizontal="center" vertical="center"/>
      <protection hidden="1"/>
    </xf>
    <xf numFmtId="4" fontId="25" fillId="45" borderId="95" xfId="0" applyNumberFormat="1" applyFont="1" applyFill="1" applyBorder="1" applyAlignment="1" applyProtection="1">
      <alignment horizontal="center" vertical="center"/>
      <protection hidden="1"/>
    </xf>
    <xf numFmtId="4" fontId="34" fillId="45" borderId="11" xfId="0" applyNumberFormat="1" applyFont="1" applyFill="1" applyBorder="1" applyAlignment="1" applyProtection="1">
      <alignment horizontal="center" vertical="center"/>
      <protection hidden="1"/>
    </xf>
    <xf numFmtId="4" fontId="25" fillId="45" borderId="11" xfId="0" applyNumberFormat="1" applyFont="1" applyFill="1" applyBorder="1" applyAlignment="1" applyProtection="1">
      <alignment horizontal="center" vertical="center"/>
      <protection hidden="1"/>
    </xf>
    <xf numFmtId="4" fontId="25" fillId="45" borderId="12" xfId="0" applyNumberFormat="1" applyFont="1" applyFill="1" applyBorder="1" applyAlignment="1" applyProtection="1">
      <alignment horizontal="center" vertical="center"/>
      <protection hidden="1"/>
    </xf>
    <xf numFmtId="4" fontId="25" fillId="45" borderId="18" xfId="0" applyNumberFormat="1" applyFont="1" applyFill="1" applyBorder="1" applyAlignment="1" applyProtection="1">
      <alignment horizontal="center" vertical="center"/>
      <protection hidden="1"/>
    </xf>
    <xf numFmtId="4" fontId="34" fillId="44" borderId="32" xfId="0" applyNumberFormat="1" applyFont="1" applyFill="1" applyBorder="1" applyAlignment="1" applyProtection="1">
      <alignment horizontal="center" vertical="center"/>
      <protection hidden="1"/>
    </xf>
    <xf numFmtId="0" fontId="35" fillId="39" borderId="22" xfId="0" applyFont="1" applyFill="1" applyBorder="1" applyAlignment="1" applyProtection="1">
      <alignment horizontal="left" vertical="center" indent="1"/>
      <protection hidden="1"/>
    </xf>
    <xf numFmtId="0" fontId="35" fillId="39" borderId="44" xfId="0" applyFont="1" applyFill="1" applyBorder="1" applyAlignment="1" applyProtection="1">
      <alignment horizontal="left" vertical="center" indent="1"/>
      <protection hidden="1"/>
    </xf>
    <xf numFmtId="0" fontId="25" fillId="44" borderId="16" xfId="0" applyFont="1" applyFill="1" applyBorder="1" applyAlignment="1" applyProtection="1">
      <alignment vertical="center" wrapText="1"/>
      <protection hidden="1"/>
    </xf>
    <xf numFmtId="3" fontId="25" fillId="37" borderId="44" xfId="0" applyNumberFormat="1" applyFont="1" applyFill="1" applyBorder="1" applyAlignment="1" applyProtection="1">
      <alignment horizontal="center" vertical="center"/>
      <protection hidden="1"/>
    </xf>
    <xf numFmtId="0" fontId="39" fillId="34" borderId="36" xfId="0" applyFont="1" applyFill="1" applyBorder="1" applyAlignment="1" applyProtection="1">
      <alignment horizontal="center" vertical="top"/>
      <protection hidden="1"/>
    </xf>
    <xf numFmtId="0" fontId="25" fillId="35" borderId="0" xfId="0" applyFont="1" applyFill="1" applyAlignment="1" applyProtection="1">
      <alignment vertical="top"/>
      <protection hidden="1"/>
    </xf>
    <xf numFmtId="0" fontId="39" fillId="34" borderId="30" xfId="0" applyFont="1" applyFill="1" applyBorder="1" applyAlignment="1" applyProtection="1">
      <alignment horizontal="left" vertical="top"/>
      <protection hidden="1"/>
    </xf>
    <xf numFmtId="0" fontId="25" fillId="34" borderId="26" xfId="0" applyFont="1" applyFill="1" applyBorder="1" applyAlignment="1" applyProtection="1">
      <alignment vertical="top"/>
      <protection hidden="1"/>
    </xf>
    <xf numFmtId="3" fontId="25" fillId="34" borderId="26" xfId="0" applyNumberFormat="1" applyFont="1" applyFill="1" applyBorder="1" applyAlignment="1" applyProtection="1">
      <alignment vertical="top"/>
      <protection hidden="1"/>
    </xf>
    <xf numFmtId="0" fontId="25" fillId="34" borderId="41" xfId="0" applyFont="1" applyFill="1" applyBorder="1" applyAlignment="1" applyProtection="1">
      <alignment vertical="top"/>
      <protection hidden="1"/>
    </xf>
    <xf numFmtId="0" fontId="25" fillId="44" borderId="39" xfId="0" applyFont="1" applyFill="1" applyBorder="1" applyAlignment="1" applyProtection="1">
      <alignment vertical="center" wrapText="1"/>
      <protection hidden="1"/>
    </xf>
    <xf numFmtId="0" fontId="25" fillId="44" borderId="59" xfId="0" applyFont="1" applyFill="1" applyBorder="1" applyAlignment="1" applyProtection="1">
      <alignment vertical="center" wrapText="1"/>
      <protection hidden="1"/>
    </xf>
    <xf numFmtId="0" fontId="25" fillId="45" borderId="13" xfId="0" applyFont="1" applyFill="1" applyBorder="1" applyAlignment="1" applyProtection="1">
      <alignment horizontal="left" vertical="center"/>
      <protection hidden="1"/>
    </xf>
    <xf numFmtId="49" fontId="0" fillId="45" borderId="13" xfId="0" applyNumberFormat="1" applyFill="1" applyBorder="1" applyAlignment="1">
      <alignment horizontal="center" vertical="top"/>
    </xf>
    <xf numFmtId="0" fontId="25" fillId="40" borderId="16" xfId="0" applyFont="1" applyFill="1" applyBorder="1" applyAlignment="1" applyProtection="1">
      <alignment horizontal="left" vertical="center" wrapText="1"/>
      <protection hidden="1"/>
    </xf>
    <xf numFmtId="0" fontId="25" fillId="40" borderId="16" xfId="0" applyFont="1" applyFill="1" applyBorder="1" applyAlignment="1" applyProtection="1">
      <alignment horizontal="left" vertical="center" wrapText="1"/>
      <protection hidden="1"/>
    </xf>
    <xf numFmtId="0" fontId="25" fillId="44" borderId="39" xfId="0" applyFont="1" applyFill="1" applyBorder="1" applyAlignment="1" applyProtection="1">
      <alignment vertical="center" wrapText="1"/>
      <protection hidden="1"/>
    </xf>
    <xf numFmtId="0" fontId="25" fillId="44" borderId="16" xfId="0" applyFont="1" applyFill="1" applyBorder="1" applyAlignment="1" applyProtection="1">
      <alignment vertical="center" wrapText="1"/>
      <protection hidden="1"/>
    </xf>
    <xf numFmtId="164" fontId="26" fillId="37" borderId="10" xfId="0" applyNumberFormat="1" applyFont="1" applyFill="1" applyBorder="1" applyAlignment="1" applyProtection="1">
      <alignment horizontal="center" vertical="center"/>
      <protection hidden="1"/>
    </xf>
    <xf numFmtId="3" fontId="25" fillId="39" borderId="44" xfId="0" applyNumberFormat="1" applyFont="1" applyFill="1" applyBorder="1" applyAlignment="1" applyProtection="1">
      <alignment horizontal="right" vertical="center"/>
      <protection hidden="1"/>
    </xf>
    <xf numFmtId="164" fontId="26" fillId="37" borderId="44" xfId="0" applyNumberFormat="1" applyFont="1" applyFill="1" applyBorder="1" applyAlignment="1" applyProtection="1">
      <alignment horizontal="center" vertical="center"/>
      <protection hidden="1"/>
    </xf>
    <xf numFmtId="164" fontId="26" fillId="39" borderId="10" xfId="0" applyNumberFormat="1" applyFont="1" applyFill="1" applyBorder="1" applyAlignment="1" applyProtection="1">
      <alignment horizontal="center" vertical="center"/>
      <protection hidden="1"/>
    </xf>
    <xf numFmtId="164" fontId="26" fillId="39" borderId="44" xfId="0" applyNumberFormat="1" applyFont="1" applyFill="1" applyBorder="1" applyAlignment="1" applyProtection="1">
      <alignment horizontal="center" vertical="center"/>
      <protection hidden="1"/>
    </xf>
    <xf numFmtId="164" fontId="25" fillId="44" borderId="33" xfId="0" applyNumberFormat="1" applyFont="1" applyFill="1" applyBorder="1" applyAlignment="1" applyProtection="1">
      <alignment horizontal="center" vertical="center"/>
      <protection hidden="1"/>
    </xf>
    <xf numFmtId="164" fontId="25" fillId="44" borderId="35" xfId="0" applyNumberFormat="1" applyFont="1" applyFill="1" applyBorder="1" applyAlignment="1" applyProtection="1">
      <alignment horizontal="center" vertical="center"/>
      <protection hidden="1"/>
    </xf>
    <xf numFmtId="164" fontId="25" fillId="45" borderId="33" xfId="0" applyNumberFormat="1" applyFont="1" applyFill="1" applyBorder="1" applyAlignment="1" applyProtection="1">
      <alignment horizontal="center" vertical="center"/>
      <protection hidden="1"/>
    </xf>
    <xf numFmtId="0" fontId="27" fillId="38" borderId="14" xfId="0" applyFont="1" applyFill="1" applyBorder="1" applyAlignment="1" applyProtection="1">
      <alignment horizontal="center" vertical="center"/>
      <protection hidden="1"/>
    </xf>
    <xf numFmtId="0" fontId="27" fillId="38" borderId="52" xfId="0" applyFont="1" applyFill="1" applyBorder="1" applyAlignment="1" applyProtection="1">
      <alignment horizontal="center" vertical="center"/>
      <protection hidden="1"/>
    </xf>
    <xf numFmtId="0" fontId="27" fillId="38" borderId="43" xfId="0" applyFont="1" applyFill="1" applyBorder="1" applyAlignment="1" applyProtection="1">
      <alignment horizontal="center" vertical="center"/>
      <protection hidden="1"/>
    </xf>
    <xf numFmtId="0" fontId="27" fillId="38" borderId="50" xfId="0" applyFont="1" applyFill="1" applyBorder="1" applyAlignment="1" applyProtection="1">
      <alignment horizontal="center" vertical="center"/>
      <protection hidden="1"/>
    </xf>
    <xf numFmtId="0" fontId="27" fillId="38" borderId="109" xfId="0" applyFont="1" applyFill="1" applyBorder="1" applyAlignment="1" applyProtection="1">
      <alignment horizontal="center" vertical="center"/>
      <protection hidden="1"/>
    </xf>
    <xf numFmtId="4" fontId="25" fillId="44" borderId="111" xfId="0" applyNumberFormat="1" applyFont="1" applyFill="1" applyBorder="1" applyAlignment="1" applyProtection="1">
      <alignment horizontal="center" vertical="center"/>
      <protection hidden="1"/>
    </xf>
    <xf numFmtId="4" fontId="25" fillId="44" borderId="112" xfId="0" applyNumberFormat="1" applyFont="1" applyFill="1" applyBorder="1" applyAlignment="1" applyProtection="1">
      <alignment horizontal="center" vertical="center"/>
      <protection hidden="1"/>
    </xf>
    <xf numFmtId="4" fontId="25" fillId="44" borderId="108" xfId="0" applyNumberFormat="1" applyFont="1" applyFill="1" applyBorder="1" applyAlignment="1" applyProtection="1">
      <alignment horizontal="center" vertical="center"/>
      <protection hidden="1"/>
    </xf>
    <xf numFmtId="4" fontId="25" fillId="44" borderId="109" xfId="0" applyNumberFormat="1" applyFont="1" applyFill="1" applyBorder="1" applyAlignment="1" applyProtection="1">
      <alignment horizontal="center" vertical="center"/>
      <protection hidden="1"/>
    </xf>
    <xf numFmtId="4" fontId="25" fillId="44" borderId="113" xfId="0" applyNumberFormat="1" applyFont="1" applyFill="1" applyBorder="1" applyAlignment="1" applyProtection="1">
      <alignment horizontal="center" vertical="center"/>
      <protection hidden="1"/>
    </xf>
    <xf numFmtId="4" fontId="25" fillId="45" borderId="111" xfId="0" applyNumberFormat="1" applyFont="1" applyFill="1" applyBorder="1" applyAlignment="1" applyProtection="1">
      <alignment horizontal="center" vertical="center"/>
      <protection hidden="1"/>
    </xf>
    <xf numFmtId="4" fontId="25" fillId="45" borderId="112" xfId="0" applyNumberFormat="1" applyFont="1" applyFill="1" applyBorder="1" applyAlignment="1" applyProtection="1">
      <alignment horizontal="center" vertical="center"/>
      <protection hidden="1"/>
    </xf>
    <xf numFmtId="4" fontId="25" fillId="45" borderId="108" xfId="0" applyNumberFormat="1" applyFont="1" applyFill="1" applyBorder="1" applyAlignment="1" applyProtection="1">
      <alignment horizontal="center" vertical="center"/>
      <protection hidden="1"/>
    </xf>
    <xf numFmtId="4" fontId="25" fillId="45" borderId="21" xfId="0" applyNumberFormat="1" applyFont="1" applyFill="1" applyBorder="1" applyAlignment="1" applyProtection="1">
      <alignment horizontal="center" vertical="center"/>
      <protection hidden="1"/>
    </xf>
    <xf numFmtId="4" fontId="25" fillId="45" borderId="14" xfId="0" applyNumberFormat="1" applyFont="1" applyFill="1" applyBorder="1" applyAlignment="1" applyProtection="1">
      <alignment horizontal="center" vertical="center"/>
      <protection hidden="1"/>
    </xf>
    <xf numFmtId="4" fontId="25" fillId="45" borderId="51" xfId="0" applyNumberFormat="1" applyFont="1" applyFill="1" applyBorder="1" applyAlignment="1" applyProtection="1">
      <alignment horizontal="center" vertical="center"/>
      <protection hidden="1"/>
    </xf>
    <xf numFmtId="4" fontId="25" fillId="45" borderId="109" xfId="0" applyNumberFormat="1" applyFont="1" applyFill="1" applyBorder="1" applyAlignment="1" applyProtection="1">
      <alignment horizontal="center" vertical="center"/>
      <protection hidden="1"/>
    </xf>
    <xf numFmtId="0" fontId="27" fillId="38" borderId="54" xfId="0" applyFont="1" applyFill="1" applyBorder="1" applyAlignment="1" applyProtection="1">
      <alignment horizontal="center" vertical="center"/>
      <protection hidden="1"/>
    </xf>
    <xf numFmtId="0" fontId="27" fillId="38" borderId="55" xfId="0" applyFont="1" applyFill="1" applyBorder="1" applyAlignment="1" applyProtection="1">
      <alignment horizontal="center" vertical="center"/>
      <protection hidden="1"/>
    </xf>
    <xf numFmtId="0" fontId="27" fillId="38" borderId="23" xfId="0" applyFont="1" applyFill="1" applyBorder="1" applyAlignment="1" applyProtection="1">
      <alignment horizontal="center" vertical="center"/>
      <protection hidden="1"/>
    </xf>
    <xf numFmtId="0" fontId="27" fillId="38" borderId="110" xfId="0" applyFont="1" applyFill="1" applyBorder="1" applyAlignment="1" applyProtection="1">
      <alignment horizontal="center" vertical="center"/>
      <protection hidden="1"/>
    </xf>
    <xf numFmtId="0" fontId="41" fillId="38" borderId="108" xfId="0" applyFont="1" applyFill="1" applyBorder="1" applyAlignment="1" applyProtection="1">
      <alignment horizontal="center" vertical="center"/>
      <protection hidden="1"/>
    </xf>
    <xf numFmtId="3" fontId="25" fillId="34" borderId="37" xfId="0" applyNumberFormat="1" applyFont="1" applyFill="1" applyBorder="1" applyAlignment="1" applyProtection="1">
      <alignment vertical="center"/>
      <protection hidden="1"/>
    </xf>
    <xf numFmtId="3" fontId="25" fillId="34" borderId="37" xfId="0" applyNumberFormat="1" applyFont="1" applyFill="1" applyBorder="1" applyProtection="1">
      <protection hidden="1"/>
    </xf>
    <xf numFmtId="0" fontId="25" fillId="34" borderId="26" xfId="0" applyFont="1" applyFill="1" applyBorder="1" applyAlignment="1" applyProtection="1">
      <alignment vertical="center"/>
      <protection hidden="1"/>
    </xf>
    <xf numFmtId="164" fontId="36" fillId="34" borderId="0" xfId="0" applyNumberFormat="1" applyFont="1" applyFill="1" applyBorder="1" applyAlignment="1" applyProtection="1">
      <alignment horizontal="left" vertical="center"/>
      <protection hidden="1"/>
    </xf>
    <xf numFmtId="0" fontId="48" fillId="34" borderId="0" xfId="0" applyFont="1" applyFill="1" applyBorder="1" applyAlignment="1" applyProtection="1">
      <alignment horizontal="left" vertical="center"/>
      <protection hidden="1"/>
    </xf>
    <xf numFmtId="0" fontId="49" fillId="35" borderId="0" xfId="0" applyFont="1" applyFill="1" applyProtection="1">
      <protection hidden="1"/>
    </xf>
    <xf numFmtId="0" fontId="27" fillId="38" borderId="18" xfId="0" applyFont="1" applyFill="1" applyBorder="1" applyAlignment="1" applyProtection="1">
      <alignment horizontal="center" vertical="center"/>
      <protection hidden="1"/>
    </xf>
    <xf numFmtId="0" fontId="27" fillId="38" borderId="11" xfId="0" applyFont="1" applyFill="1" applyBorder="1" applyAlignment="1" applyProtection="1">
      <alignment horizontal="center" vertical="center"/>
      <protection hidden="1"/>
    </xf>
    <xf numFmtId="0" fontId="27" fillId="38" borderId="121" xfId="0" applyFont="1" applyFill="1" applyBorder="1" applyAlignment="1" applyProtection="1">
      <alignment horizontal="center" vertical="center"/>
      <protection hidden="1"/>
    </xf>
    <xf numFmtId="0" fontId="31" fillId="34" borderId="56" xfId="0" applyFont="1" applyFill="1" applyBorder="1" applyAlignment="1" applyProtection="1">
      <alignment horizontal="center" vertical="center"/>
      <protection hidden="1"/>
    </xf>
    <xf numFmtId="0" fontId="26" fillId="34" borderId="62" xfId="0" applyFont="1" applyFill="1" applyBorder="1" applyAlignment="1" applyProtection="1">
      <alignment horizontal="center" vertical="center"/>
      <protection hidden="1"/>
    </xf>
    <xf numFmtId="0" fontId="26" fillId="34" borderId="56" xfId="0" applyFont="1" applyFill="1" applyBorder="1" applyAlignment="1" applyProtection="1">
      <alignment horizontal="center" vertical="center"/>
      <protection hidden="1"/>
    </xf>
    <xf numFmtId="0" fontId="26" fillId="34" borderId="30" xfId="0" applyFont="1" applyFill="1" applyBorder="1" applyAlignment="1" applyProtection="1">
      <alignment horizontal="center" vertical="center"/>
      <protection hidden="1"/>
    </xf>
    <xf numFmtId="1" fontId="26" fillId="34" borderId="63" xfId="0" applyNumberFormat="1" applyFont="1" applyFill="1" applyBorder="1" applyAlignment="1" applyProtection="1">
      <alignment horizontal="center" vertical="center"/>
      <protection hidden="1"/>
    </xf>
    <xf numFmtId="0" fontId="43" fillId="38" borderId="31" xfId="0" applyFont="1" applyFill="1" applyBorder="1" applyAlignment="1" applyProtection="1">
      <alignment horizontal="center" vertical="center"/>
      <protection hidden="1"/>
    </xf>
    <xf numFmtId="0" fontId="26" fillId="38" borderId="32" xfId="0" applyFont="1" applyFill="1" applyBorder="1" applyAlignment="1" applyProtection="1">
      <alignment horizontal="center" vertical="center"/>
      <protection hidden="1"/>
    </xf>
    <xf numFmtId="0" fontId="26" fillId="38" borderId="67" xfId="0" applyFont="1" applyFill="1" applyBorder="1" applyAlignment="1" applyProtection="1">
      <alignment horizontal="center" vertical="center"/>
      <protection hidden="1"/>
    </xf>
    <xf numFmtId="0" fontId="25" fillId="38" borderId="32" xfId="0" applyFont="1" applyFill="1" applyBorder="1" applyAlignment="1" applyProtection="1">
      <alignment horizontal="center" vertical="center"/>
      <protection hidden="1"/>
    </xf>
    <xf numFmtId="0" fontId="25" fillId="38" borderId="33" xfId="0" applyFont="1" applyFill="1" applyBorder="1" applyAlignment="1" applyProtection="1">
      <alignment horizontal="center" vertical="center"/>
      <protection hidden="1"/>
    </xf>
    <xf numFmtId="164" fontId="26" fillId="39" borderId="44" xfId="0" applyNumberFormat="1" applyFont="1" applyFill="1" applyBorder="1" applyAlignment="1" applyProtection="1">
      <alignment horizontal="center" vertical="center"/>
      <protection hidden="1"/>
    </xf>
    <xf numFmtId="0" fontId="45" fillId="35" borderId="0" xfId="51" applyFont="1" applyFill="1" applyBorder="1" applyAlignment="1" applyProtection="1">
      <alignment horizontal="center" vertical="top"/>
      <protection hidden="1"/>
    </xf>
    <xf numFmtId="0" fontId="25" fillId="38" borderId="0" xfId="0" applyFont="1" applyFill="1" applyProtection="1">
      <protection hidden="1"/>
    </xf>
    <xf numFmtId="0" fontId="34" fillId="38" borderId="0" xfId="0" applyFont="1" applyFill="1" applyAlignment="1" applyProtection="1">
      <alignment horizontal="center" vertical="center"/>
      <protection hidden="1"/>
    </xf>
    <xf numFmtId="0" fontId="34" fillId="38" borderId="25" xfId="0" applyFont="1" applyFill="1" applyBorder="1" applyAlignment="1" applyProtection="1">
      <alignment horizontal="center" vertical="center"/>
      <protection hidden="1"/>
    </xf>
    <xf numFmtId="0" fontId="34" fillId="37" borderId="25" xfId="0" applyFont="1" applyFill="1" applyBorder="1" applyAlignment="1" applyProtection="1">
      <alignment horizontal="center" vertical="center"/>
      <protection hidden="1"/>
    </xf>
    <xf numFmtId="0" fontId="34" fillId="37" borderId="0" xfId="0" applyFont="1" applyFill="1" applyAlignment="1" applyProtection="1">
      <alignment horizontal="center" vertical="center"/>
      <protection hidden="1"/>
    </xf>
    <xf numFmtId="0" fontId="41" fillId="37" borderId="0" xfId="0" applyFont="1" applyFill="1" applyBorder="1" applyAlignment="1" applyProtection="1">
      <alignment horizontal="center" vertical="center"/>
      <protection hidden="1"/>
    </xf>
    <xf numFmtId="0" fontId="39" fillId="37" borderId="27" xfId="0" applyFont="1" applyFill="1" applyBorder="1" applyAlignment="1" applyProtection="1">
      <alignment horizontal="center" vertical="center"/>
      <protection hidden="1"/>
    </xf>
    <xf numFmtId="0" fontId="25" fillId="37" borderId="28" xfId="0" applyFont="1" applyFill="1" applyBorder="1" applyProtection="1">
      <protection hidden="1"/>
    </xf>
    <xf numFmtId="0" fontId="39" fillId="37" borderId="36" xfId="0" applyFont="1" applyFill="1" applyBorder="1" applyAlignment="1" applyProtection="1">
      <alignment horizontal="center" vertical="center"/>
      <protection hidden="1"/>
    </xf>
    <xf numFmtId="0" fontId="34" fillId="37" borderId="0" xfId="0" applyFont="1" applyFill="1" applyBorder="1" applyAlignment="1" applyProtection="1">
      <alignment vertical="center"/>
      <protection hidden="1"/>
    </xf>
    <xf numFmtId="0" fontId="25" fillId="37" borderId="0" xfId="0" applyFont="1" applyFill="1" applyBorder="1" applyAlignment="1" applyProtection="1">
      <alignment vertical="center"/>
      <protection hidden="1"/>
    </xf>
    <xf numFmtId="0" fontId="38" fillId="37" borderId="0" xfId="0" applyFont="1" applyFill="1" applyProtection="1">
      <protection hidden="1"/>
    </xf>
    <xf numFmtId="0" fontId="25" fillId="37" borderId="0" xfId="0" applyFont="1" applyFill="1" applyProtection="1">
      <protection hidden="1"/>
    </xf>
    <xf numFmtId="0" fontId="25" fillId="37" borderId="0" xfId="0" applyFont="1" applyFill="1" applyBorder="1" applyProtection="1">
      <protection hidden="1"/>
    </xf>
    <xf numFmtId="0" fontId="41" fillId="37" borderId="108" xfId="0" applyFont="1" applyFill="1" applyBorder="1" applyAlignment="1" applyProtection="1">
      <alignment horizontal="center" vertical="center"/>
      <protection hidden="1"/>
    </xf>
    <xf numFmtId="0" fontId="27" fillId="37" borderId="14" xfId="0" applyFont="1" applyFill="1" applyBorder="1" applyAlignment="1" applyProtection="1">
      <alignment horizontal="center" vertical="center"/>
      <protection hidden="1"/>
    </xf>
    <xf numFmtId="0" fontId="27" fillId="37" borderId="18" xfId="0" applyFont="1" applyFill="1" applyBorder="1" applyAlignment="1" applyProtection="1">
      <alignment horizontal="center" vertical="center"/>
      <protection hidden="1"/>
    </xf>
    <xf numFmtId="0" fontId="27" fillId="37" borderId="11" xfId="0" applyFont="1" applyFill="1" applyBorder="1" applyAlignment="1" applyProtection="1">
      <alignment horizontal="center" vertical="center"/>
      <protection hidden="1"/>
    </xf>
    <xf numFmtId="0" fontId="27" fillId="37" borderId="121" xfId="0" applyFont="1" applyFill="1" applyBorder="1" applyAlignment="1" applyProtection="1">
      <alignment horizontal="center" vertical="center"/>
      <protection hidden="1"/>
    </xf>
    <xf numFmtId="0" fontId="27" fillId="37" borderId="109" xfId="0" applyFont="1" applyFill="1" applyBorder="1" applyAlignment="1" applyProtection="1">
      <alignment horizontal="center" vertical="center"/>
      <protection hidden="1"/>
    </xf>
    <xf numFmtId="0" fontId="27" fillId="37" borderId="52" xfId="0" applyFont="1" applyFill="1" applyBorder="1" applyAlignment="1" applyProtection="1">
      <alignment horizontal="center" vertical="center"/>
      <protection hidden="1"/>
    </xf>
    <xf numFmtId="0" fontId="27" fillId="37" borderId="43" xfId="0" applyFont="1" applyFill="1" applyBorder="1" applyAlignment="1" applyProtection="1">
      <alignment horizontal="center" vertical="center"/>
      <protection hidden="1"/>
    </xf>
    <xf numFmtId="0" fontId="27" fillId="37" borderId="50" xfId="0" applyFont="1" applyFill="1" applyBorder="1" applyAlignment="1" applyProtection="1">
      <alignment horizontal="center" vertical="center"/>
      <protection hidden="1"/>
    </xf>
    <xf numFmtId="0" fontId="27" fillId="37" borderId="60" xfId="0" applyFont="1" applyFill="1" applyBorder="1" applyAlignment="1" applyProtection="1">
      <alignment horizontal="center" vertical="center"/>
      <protection hidden="1"/>
    </xf>
    <xf numFmtId="0" fontId="27" fillId="37" borderId="65" xfId="0" applyFont="1" applyFill="1" applyBorder="1" applyAlignment="1" applyProtection="1">
      <alignment horizontal="center" vertical="center"/>
      <protection hidden="1"/>
    </xf>
    <xf numFmtId="0" fontId="27" fillId="37" borderId="113" xfId="0" applyFont="1" applyFill="1" applyBorder="1" applyAlignment="1" applyProtection="1">
      <alignment horizontal="center" vertical="center"/>
      <protection hidden="1"/>
    </xf>
    <xf numFmtId="0" fontId="43" fillId="39" borderId="31" xfId="0" applyFont="1" applyFill="1" applyBorder="1" applyAlignment="1" applyProtection="1">
      <alignment horizontal="center" vertical="center"/>
      <protection hidden="1"/>
    </xf>
    <xf numFmtId="0" fontId="26" fillId="39" borderId="32" xfId="0" applyFont="1" applyFill="1" applyBorder="1" applyAlignment="1" applyProtection="1">
      <alignment horizontal="center" vertical="center"/>
      <protection hidden="1"/>
    </xf>
    <xf numFmtId="0" fontId="26" fillId="39" borderId="67" xfId="0" applyFont="1" applyFill="1" applyBorder="1" applyAlignment="1" applyProtection="1">
      <alignment horizontal="center" vertical="center"/>
      <protection hidden="1"/>
    </xf>
    <xf numFmtId="0" fontId="25" fillId="39" borderId="32" xfId="0" applyFont="1" applyFill="1" applyBorder="1" applyAlignment="1" applyProtection="1">
      <alignment horizontal="center" vertical="center"/>
      <protection hidden="1"/>
    </xf>
    <xf numFmtId="0" fontId="25" fillId="39" borderId="33" xfId="0" applyFont="1" applyFill="1" applyBorder="1" applyAlignment="1" applyProtection="1">
      <alignment horizontal="center" vertical="center"/>
      <protection hidden="1"/>
    </xf>
    <xf numFmtId="0" fontId="27" fillId="39" borderId="54" xfId="0" applyFont="1" applyFill="1" applyBorder="1" applyAlignment="1" applyProtection="1">
      <alignment horizontal="center" vertical="center"/>
      <protection hidden="1"/>
    </xf>
    <xf numFmtId="0" fontId="27" fillId="39" borderId="55" xfId="0" applyFont="1" applyFill="1" applyBorder="1" applyAlignment="1" applyProtection="1">
      <alignment horizontal="center" vertical="center"/>
      <protection hidden="1"/>
    </xf>
    <xf numFmtId="0" fontId="27" fillId="39" borderId="23" xfId="0" applyFont="1" applyFill="1" applyBorder="1" applyAlignment="1" applyProtection="1">
      <alignment horizontal="center" vertical="center"/>
      <protection hidden="1"/>
    </xf>
    <xf numFmtId="0" fontId="27" fillId="39" borderId="110" xfId="0" applyFont="1" applyFill="1" applyBorder="1" applyAlignment="1" applyProtection="1">
      <alignment horizontal="center" vertical="center"/>
      <protection hidden="1"/>
    </xf>
    <xf numFmtId="0" fontId="27" fillId="39" borderId="14" xfId="0" applyFont="1" applyFill="1" applyBorder="1" applyAlignment="1" applyProtection="1">
      <alignment horizontal="center" vertical="center"/>
      <protection hidden="1"/>
    </xf>
    <xf numFmtId="0" fontId="27" fillId="39" borderId="18" xfId="0" applyFont="1" applyFill="1" applyBorder="1" applyAlignment="1" applyProtection="1">
      <alignment horizontal="center" vertical="center"/>
      <protection hidden="1"/>
    </xf>
    <xf numFmtId="0" fontId="27" fillId="39" borderId="11" xfId="0" applyFont="1" applyFill="1" applyBorder="1" applyAlignment="1" applyProtection="1">
      <alignment horizontal="center" vertical="center"/>
      <protection hidden="1"/>
    </xf>
    <xf numFmtId="0" fontId="27" fillId="39" borderId="121" xfId="0" applyFont="1" applyFill="1" applyBorder="1" applyAlignment="1" applyProtection="1">
      <alignment horizontal="center" vertical="center"/>
      <protection hidden="1"/>
    </xf>
    <xf numFmtId="0" fontId="27" fillId="39" borderId="109" xfId="0" applyFont="1" applyFill="1" applyBorder="1" applyAlignment="1" applyProtection="1">
      <alignment horizontal="center" vertical="center"/>
      <protection hidden="1"/>
    </xf>
    <xf numFmtId="0" fontId="34" fillId="46" borderId="25" xfId="0" applyFont="1" applyFill="1" applyBorder="1" applyAlignment="1" applyProtection="1">
      <alignment horizontal="center" vertical="center"/>
      <protection hidden="1"/>
    </xf>
    <xf numFmtId="0" fontId="34" fillId="46" borderId="0" xfId="0" applyFont="1" applyFill="1" applyAlignment="1" applyProtection="1">
      <alignment horizontal="center" vertical="center"/>
      <protection hidden="1"/>
    </xf>
    <xf numFmtId="0" fontId="41" fillId="46" borderId="0" xfId="0" applyFont="1" applyFill="1" applyBorder="1" applyAlignment="1" applyProtection="1">
      <alignment horizontal="center" vertical="center"/>
      <protection hidden="1"/>
    </xf>
    <xf numFmtId="0" fontId="39" fillId="46" borderId="27" xfId="0" applyFont="1" applyFill="1" applyBorder="1" applyAlignment="1" applyProtection="1">
      <alignment horizontal="center" vertical="center"/>
      <protection hidden="1"/>
    </xf>
    <xf numFmtId="0" fontId="25" fillId="46" borderId="28" xfId="0" applyFont="1" applyFill="1" applyBorder="1" applyProtection="1">
      <protection hidden="1"/>
    </xf>
    <xf numFmtId="0" fontId="39" fillId="46" borderId="36" xfId="0" applyFont="1" applyFill="1" applyBorder="1" applyAlignment="1" applyProtection="1">
      <alignment horizontal="center" vertical="center"/>
      <protection hidden="1"/>
    </xf>
    <xf numFmtId="0" fontId="38" fillId="46" borderId="0" xfId="0" applyFont="1" applyFill="1" applyProtection="1">
      <protection hidden="1"/>
    </xf>
    <xf numFmtId="0" fontId="34" fillId="46" borderId="0" xfId="0" applyFont="1" applyFill="1" applyBorder="1" applyAlignment="1" applyProtection="1">
      <alignment vertical="center"/>
      <protection hidden="1"/>
    </xf>
    <xf numFmtId="0" fontId="25" fillId="46" borderId="0" xfId="0" applyFont="1" applyFill="1" applyBorder="1" applyProtection="1">
      <protection hidden="1"/>
    </xf>
    <xf numFmtId="0" fontId="25" fillId="46" borderId="0" xfId="0" applyFont="1" applyFill="1" applyBorder="1" applyAlignment="1" applyProtection="1">
      <alignment vertical="center"/>
      <protection hidden="1"/>
    </xf>
    <xf numFmtId="3" fontId="25" fillId="46" borderId="0" xfId="0" applyNumberFormat="1" applyFont="1" applyFill="1" applyBorder="1" applyAlignment="1" applyProtection="1">
      <alignment vertical="center"/>
      <protection hidden="1"/>
    </xf>
    <xf numFmtId="0" fontId="41" fillId="46" borderId="108" xfId="0" applyFont="1" applyFill="1" applyBorder="1" applyAlignment="1" applyProtection="1">
      <alignment horizontal="center" vertical="center"/>
      <protection hidden="1"/>
    </xf>
    <xf numFmtId="164" fontId="26" fillId="43" borderId="44" xfId="0" applyNumberFormat="1" applyFont="1" applyFill="1" applyBorder="1" applyAlignment="1" applyProtection="1">
      <alignment horizontal="center" vertical="center"/>
      <protection hidden="1"/>
    </xf>
    <xf numFmtId="3" fontId="25" fillId="43" borderId="44" xfId="0" applyNumberFormat="1" applyFont="1" applyFill="1" applyBorder="1" applyAlignment="1" applyProtection="1">
      <alignment horizontal="center" vertical="center"/>
      <protection hidden="1"/>
    </xf>
    <xf numFmtId="164" fontId="26" fillId="43" borderId="10" xfId="0" applyNumberFormat="1" applyFont="1" applyFill="1" applyBorder="1" applyAlignment="1" applyProtection="1">
      <alignment horizontal="center" vertical="center"/>
      <protection hidden="1"/>
    </xf>
    <xf numFmtId="0" fontId="35" fillId="43" borderId="22" xfId="0" applyFont="1" applyFill="1" applyBorder="1" applyAlignment="1" applyProtection="1">
      <alignment horizontal="left" vertical="center" indent="1"/>
      <protection hidden="1"/>
    </xf>
    <xf numFmtId="0" fontId="35" fillId="43" borderId="44" xfId="0" applyFont="1" applyFill="1" applyBorder="1" applyAlignment="1" applyProtection="1">
      <alignment horizontal="left" vertical="center" indent="1"/>
      <protection hidden="1"/>
    </xf>
    <xf numFmtId="0" fontId="43" fillId="43" borderId="31" xfId="0" applyFont="1" applyFill="1" applyBorder="1" applyAlignment="1" applyProtection="1">
      <alignment horizontal="center" vertical="center"/>
      <protection hidden="1"/>
    </xf>
    <xf numFmtId="0" fontId="26" fillId="43" borderId="32" xfId="0" applyFont="1" applyFill="1" applyBorder="1" applyAlignment="1" applyProtection="1">
      <alignment horizontal="center" vertical="center"/>
      <protection hidden="1"/>
    </xf>
    <xf numFmtId="0" fontId="26" fillId="43" borderId="67" xfId="0" applyFont="1" applyFill="1" applyBorder="1" applyAlignment="1" applyProtection="1">
      <alignment horizontal="center" vertical="center"/>
      <protection hidden="1"/>
    </xf>
    <xf numFmtId="0" fontId="25" fillId="43" borderId="32" xfId="0" applyFont="1" applyFill="1" applyBorder="1" applyAlignment="1" applyProtection="1">
      <alignment horizontal="center" vertical="center"/>
      <protection hidden="1"/>
    </xf>
    <xf numFmtId="0" fontId="25" fillId="43" borderId="33" xfId="0" applyFont="1" applyFill="1" applyBorder="1" applyAlignment="1" applyProtection="1">
      <alignment horizontal="center" vertical="center"/>
      <protection hidden="1"/>
    </xf>
    <xf numFmtId="0" fontId="37" fillId="43" borderId="11" xfId="0" applyFont="1" applyFill="1" applyBorder="1" applyAlignment="1" applyProtection="1">
      <alignment horizontal="center" vertical="center" wrapText="1"/>
      <protection hidden="1"/>
    </xf>
    <xf numFmtId="164" fontId="37" fillId="43" borderId="11" xfId="0" applyNumberFormat="1" applyFont="1" applyFill="1" applyBorder="1" applyAlignment="1" applyProtection="1">
      <alignment horizontal="center" vertical="center"/>
      <protection hidden="1"/>
    </xf>
    <xf numFmtId="0" fontId="27" fillId="38" borderId="101" xfId="0" applyFont="1" applyFill="1" applyBorder="1" applyAlignment="1" applyProtection="1">
      <alignment horizontal="center" vertical="center"/>
      <protection hidden="1"/>
    </xf>
    <xf numFmtId="0" fontId="27" fillId="38" borderId="124" xfId="0" applyFont="1" applyFill="1" applyBorder="1" applyAlignment="1" applyProtection="1">
      <alignment horizontal="center" vertical="center"/>
      <protection hidden="1"/>
    </xf>
    <xf numFmtId="4" fontId="25" fillId="44" borderId="31" xfId="0" applyNumberFormat="1" applyFont="1" applyFill="1" applyBorder="1" applyAlignment="1" applyProtection="1">
      <alignment horizontal="center" vertical="center"/>
      <protection hidden="1"/>
    </xf>
    <xf numFmtId="4" fontId="25" fillId="44" borderId="125" xfId="0" applyNumberFormat="1" applyFont="1" applyFill="1" applyBorder="1" applyAlignment="1" applyProtection="1">
      <alignment horizontal="center" vertical="center"/>
      <protection hidden="1"/>
    </xf>
    <xf numFmtId="4" fontId="25" fillId="44" borderId="103" xfId="0" applyNumberFormat="1" applyFont="1" applyFill="1" applyBorder="1" applyAlignment="1" applyProtection="1">
      <alignment horizontal="center" vertical="center"/>
      <protection hidden="1"/>
    </xf>
    <xf numFmtId="4" fontId="25" fillId="44" borderId="120" xfId="0" applyNumberFormat="1" applyFont="1" applyFill="1" applyBorder="1" applyAlignment="1" applyProtection="1">
      <alignment horizontal="center" vertical="center"/>
      <protection hidden="1"/>
    </xf>
    <xf numFmtId="4" fontId="25" fillId="44" borderId="126" xfId="0" applyNumberFormat="1" applyFont="1" applyFill="1" applyBorder="1" applyAlignment="1" applyProtection="1">
      <alignment horizontal="center" vertical="center"/>
      <protection hidden="1"/>
    </xf>
    <xf numFmtId="4" fontId="25" fillId="44" borderId="121" xfId="0" applyNumberFormat="1" applyFont="1" applyFill="1" applyBorder="1" applyAlignment="1" applyProtection="1">
      <alignment horizontal="center" vertical="center"/>
      <protection hidden="1"/>
    </xf>
    <xf numFmtId="4" fontId="34" fillId="44" borderId="126" xfId="0" applyNumberFormat="1" applyFont="1" applyFill="1" applyBorder="1" applyAlignment="1" applyProtection="1">
      <alignment horizontal="center" vertical="center"/>
      <protection hidden="1"/>
    </xf>
    <xf numFmtId="4" fontId="34" fillId="44" borderId="101" xfId="0" applyNumberFormat="1" applyFont="1" applyFill="1" applyBorder="1" applyAlignment="1" applyProtection="1">
      <alignment horizontal="center" vertical="center"/>
      <protection hidden="1"/>
    </xf>
    <xf numFmtId="4" fontId="25" fillId="44" borderId="124" xfId="0" applyNumberFormat="1" applyFont="1" applyFill="1" applyBorder="1" applyAlignment="1" applyProtection="1">
      <alignment horizontal="center" vertical="center"/>
      <protection hidden="1"/>
    </xf>
    <xf numFmtId="4" fontId="34" fillId="44" borderId="34" xfId="0" applyNumberFormat="1" applyFont="1" applyFill="1" applyBorder="1" applyAlignment="1" applyProtection="1">
      <alignment horizontal="center" vertical="center"/>
      <protection hidden="1"/>
    </xf>
    <xf numFmtId="4" fontId="25" fillId="44" borderId="127" xfId="0" applyNumberFormat="1" applyFont="1" applyFill="1" applyBorder="1" applyAlignment="1" applyProtection="1">
      <alignment horizontal="center" vertical="center"/>
      <protection hidden="1"/>
    </xf>
    <xf numFmtId="4" fontId="34" fillId="45" borderId="31" xfId="0" applyNumberFormat="1" applyFont="1" applyFill="1" applyBorder="1" applyAlignment="1" applyProtection="1">
      <alignment horizontal="center" vertical="center"/>
      <protection hidden="1"/>
    </xf>
    <xf numFmtId="4" fontId="25" fillId="45" borderId="125" xfId="0" applyNumberFormat="1" applyFont="1" applyFill="1" applyBorder="1" applyAlignment="1" applyProtection="1">
      <alignment horizontal="center" vertical="center"/>
      <protection hidden="1"/>
    </xf>
    <xf numFmtId="4" fontId="34" fillId="45" borderId="103" xfId="0" applyNumberFormat="1" applyFont="1" applyFill="1" applyBorder="1" applyAlignment="1" applyProtection="1">
      <alignment horizontal="center" vertical="center"/>
      <protection hidden="1"/>
    </xf>
    <xf numFmtId="4" fontId="25" fillId="45" borderId="120" xfId="0" applyNumberFormat="1" applyFont="1" applyFill="1" applyBorder="1" applyAlignment="1" applyProtection="1">
      <alignment horizontal="center" vertical="center"/>
      <protection hidden="1"/>
    </xf>
    <xf numFmtId="4" fontId="34" fillId="45" borderId="126" xfId="0" applyNumberFormat="1" applyFont="1" applyFill="1" applyBorder="1" applyAlignment="1" applyProtection="1">
      <alignment horizontal="center" vertical="center"/>
      <protection hidden="1"/>
    </xf>
    <xf numFmtId="4" fontId="25" fillId="45" borderId="121" xfId="0" applyNumberFormat="1" applyFont="1" applyFill="1" applyBorder="1" applyAlignment="1" applyProtection="1">
      <alignment horizontal="center" vertical="center"/>
      <protection hidden="1"/>
    </xf>
    <xf numFmtId="4" fontId="25" fillId="45" borderId="126" xfId="0" applyNumberFormat="1" applyFont="1" applyFill="1" applyBorder="1" applyAlignment="1" applyProtection="1">
      <alignment horizontal="center" vertical="center"/>
      <protection hidden="1"/>
    </xf>
    <xf numFmtId="4" fontId="34" fillId="45" borderId="121" xfId="0" applyNumberFormat="1" applyFont="1" applyFill="1" applyBorder="1" applyAlignment="1" applyProtection="1">
      <alignment horizontal="center" vertical="center"/>
      <protection hidden="1"/>
    </xf>
    <xf numFmtId="4" fontId="25" fillId="45" borderId="101" xfId="0" applyNumberFormat="1" applyFont="1" applyFill="1" applyBorder="1" applyAlignment="1" applyProtection="1">
      <alignment horizontal="center" vertical="center"/>
      <protection hidden="1"/>
    </xf>
    <xf numFmtId="4" fontId="34" fillId="45" borderId="124" xfId="0" applyNumberFormat="1" applyFont="1" applyFill="1" applyBorder="1" applyAlignment="1" applyProtection="1">
      <alignment horizontal="center" vertical="center"/>
      <protection hidden="1"/>
    </xf>
    <xf numFmtId="0" fontId="27" fillId="38" borderId="128" xfId="0" applyFont="1" applyFill="1" applyBorder="1" applyAlignment="1" applyProtection="1">
      <alignment horizontal="center" vertical="center"/>
      <protection hidden="1"/>
    </xf>
    <xf numFmtId="0" fontId="27" fillId="38" borderId="129" xfId="0" applyFont="1" applyFill="1" applyBorder="1" applyAlignment="1" applyProtection="1">
      <alignment horizontal="center" vertical="center"/>
      <protection hidden="1"/>
    </xf>
    <xf numFmtId="0" fontId="31" fillId="34" borderId="130" xfId="0" applyFont="1" applyFill="1" applyBorder="1" applyAlignment="1" applyProtection="1">
      <alignment horizontal="center" vertical="center"/>
      <protection hidden="1"/>
    </xf>
    <xf numFmtId="0" fontId="27" fillId="37" borderId="101" xfId="0" applyFont="1" applyFill="1" applyBorder="1" applyAlignment="1" applyProtection="1">
      <alignment horizontal="center" vertical="center"/>
      <protection hidden="1"/>
    </xf>
    <xf numFmtId="0" fontId="27" fillId="37" borderId="124" xfId="0" applyFont="1" applyFill="1" applyBorder="1" applyAlignment="1" applyProtection="1">
      <alignment horizontal="center" vertical="center"/>
      <protection hidden="1"/>
    </xf>
    <xf numFmtId="0" fontId="27" fillId="37" borderId="34" xfId="0" applyFont="1" applyFill="1" applyBorder="1" applyAlignment="1" applyProtection="1">
      <alignment horizontal="center" vertical="center"/>
      <protection hidden="1"/>
    </xf>
    <xf numFmtId="0" fontId="27" fillId="37" borderId="127" xfId="0" applyFont="1" applyFill="1" applyBorder="1" applyAlignment="1" applyProtection="1">
      <alignment horizontal="center" vertical="center"/>
      <protection hidden="1"/>
    </xf>
    <xf numFmtId="0" fontId="27" fillId="39" borderId="101" xfId="0" applyFont="1" applyFill="1" applyBorder="1" applyAlignment="1" applyProtection="1">
      <alignment horizontal="center" vertical="center"/>
      <protection hidden="1"/>
    </xf>
    <xf numFmtId="0" fontId="27" fillId="39" borderId="124" xfId="0" applyFont="1" applyFill="1" applyBorder="1" applyAlignment="1" applyProtection="1">
      <alignment horizontal="center" vertical="center"/>
      <protection hidden="1"/>
    </xf>
    <xf numFmtId="0" fontId="27" fillId="39" borderId="128" xfId="0" applyFont="1" applyFill="1" applyBorder="1" applyAlignment="1" applyProtection="1">
      <alignment horizontal="center" vertical="center"/>
      <protection hidden="1"/>
    </xf>
    <xf numFmtId="0" fontId="27" fillId="39" borderId="129" xfId="0" applyFont="1" applyFill="1" applyBorder="1" applyAlignment="1" applyProtection="1">
      <alignment horizontal="center" vertical="center"/>
      <protection hidden="1"/>
    </xf>
    <xf numFmtId="0" fontId="25" fillId="46" borderId="0" xfId="0" applyFont="1" applyFill="1" applyProtection="1">
      <protection hidden="1"/>
    </xf>
    <xf numFmtId="3" fontId="34" fillId="38" borderId="0" xfId="0" applyNumberFormat="1" applyFont="1" applyFill="1" applyBorder="1" applyAlignment="1" applyProtection="1">
      <alignment vertical="center"/>
      <protection hidden="1"/>
    </xf>
    <xf numFmtId="3" fontId="25" fillId="39" borderId="44" xfId="0" applyNumberFormat="1" applyFont="1" applyFill="1" applyBorder="1" applyAlignment="1" applyProtection="1">
      <alignment horizontal="center" vertical="center"/>
      <protection hidden="1"/>
    </xf>
    <xf numFmtId="0" fontId="25" fillId="46" borderId="0" xfId="0" applyFont="1" applyFill="1" applyBorder="1" applyAlignment="1" applyProtection="1">
      <alignment horizontal="center" vertical="center"/>
      <protection hidden="1"/>
    </xf>
    <xf numFmtId="0" fontId="25" fillId="37" borderId="0" xfId="0" applyFont="1" applyFill="1" applyBorder="1" applyAlignment="1" applyProtection="1">
      <alignment horizontal="center" vertical="center"/>
      <protection hidden="1"/>
    </xf>
    <xf numFmtId="4" fontId="31" fillId="34" borderId="56" xfId="0" applyNumberFormat="1" applyFont="1" applyFill="1" applyBorder="1" applyAlignment="1" applyProtection="1">
      <alignment horizontal="center" vertical="center"/>
      <protection hidden="1"/>
    </xf>
    <xf numFmtId="3" fontId="25" fillId="44" borderId="31" xfId="0" applyNumberFormat="1" applyFont="1" applyFill="1" applyBorder="1" applyAlignment="1" applyProtection="1">
      <alignment horizontal="center" vertical="center"/>
      <protection hidden="1"/>
    </xf>
    <xf numFmtId="3" fontId="25" fillId="44" borderId="103" xfId="0" applyNumberFormat="1" applyFont="1" applyFill="1" applyBorder="1" applyAlignment="1" applyProtection="1">
      <alignment horizontal="center" vertical="center"/>
      <protection hidden="1"/>
    </xf>
    <xf numFmtId="3" fontId="25" fillId="44" borderId="126" xfId="0" applyNumberFormat="1" applyFont="1" applyFill="1" applyBorder="1" applyAlignment="1" applyProtection="1">
      <alignment horizontal="center" vertical="center"/>
      <protection hidden="1"/>
    </xf>
    <xf numFmtId="3" fontId="34" fillId="44" borderId="126" xfId="0" applyNumberFormat="1" applyFont="1" applyFill="1" applyBorder="1" applyAlignment="1" applyProtection="1">
      <alignment horizontal="center" vertical="center"/>
      <protection hidden="1"/>
    </xf>
    <xf numFmtId="3" fontId="34" fillId="44" borderId="101" xfId="0" applyNumberFormat="1" applyFont="1" applyFill="1" applyBorder="1" applyAlignment="1" applyProtection="1">
      <alignment horizontal="center" vertical="center"/>
      <protection hidden="1"/>
    </xf>
    <xf numFmtId="3" fontId="34" fillId="44" borderId="34" xfId="0" applyNumberFormat="1" applyFont="1" applyFill="1" applyBorder="1" applyAlignment="1" applyProtection="1">
      <alignment horizontal="center" vertical="center"/>
      <protection hidden="1"/>
    </xf>
    <xf numFmtId="3" fontId="34" fillId="45" borderId="31" xfId="0" applyNumberFormat="1" applyFont="1" applyFill="1" applyBorder="1" applyAlignment="1" applyProtection="1">
      <alignment horizontal="center" vertical="center"/>
      <protection hidden="1"/>
    </xf>
    <xf numFmtId="3" fontId="34" fillId="45" borderId="103" xfId="0" applyNumberFormat="1" applyFont="1" applyFill="1" applyBorder="1" applyAlignment="1" applyProtection="1">
      <alignment horizontal="center" vertical="center"/>
      <protection hidden="1"/>
    </xf>
    <xf numFmtId="3" fontId="34" fillId="45" borderId="126" xfId="0" applyNumberFormat="1" applyFont="1" applyFill="1" applyBorder="1" applyAlignment="1" applyProtection="1">
      <alignment horizontal="center" vertical="center"/>
      <protection hidden="1"/>
    </xf>
    <xf numFmtId="3" fontId="25" fillId="45" borderId="126" xfId="0" applyNumberFormat="1" applyFont="1" applyFill="1" applyBorder="1" applyAlignment="1" applyProtection="1">
      <alignment horizontal="center" vertical="center"/>
      <protection hidden="1"/>
    </xf>
    <xf numFmtId="3" fontId="25" fillId="45" borderId="125" xfId="0" applyNumberFormat="1" applyFont="1" applyFill="1" applyBorder="1" applyAlignment="1" applyProtection="1">
      <alignment horizontal="center" vertical="center"/>
      <protection hidden="1"/>
    </xf>
    <xf numFmtId="3" fontId="25" fillId="45" borderId="120" xfId="0" applyNumberFormat="1" applyFont="1" applyFill="1" applyBorder="1" applyAlignment="1" applyProtection="1">
      <alignment horizontal="center" vertical="center"/>
      <protection hidden="1"/>
    </xf>
    <xf numFmtId="3" fontId="25" fillId="45" borderId="121" xfId="0" applyNumberFormat="1" applyFont="1" applyFill="1" applyBorder="1" applyAlignment="1" applyProtection="1">
      <alignment horizontal="center" vertical="center"/>
      <protection hidden="1"/>
    </xf>
    <xf numFmtId="3" fontId="34" fillId="45" borderId="121" xfId="0" applyNumberFormat="1" applyFont="1" applyFill="1" applyBorder="1" applyAlignment="1" applyProtection="1">
      <alignment horizontal="center" vertical="center"/>
      <protection hidden="1"/>
    </xf>
    <xf numFmtId="3" fontId="25" fillId="44" borderId="70" xfId="0" applyNumberFormat="1" applyFont="1" applyFill="1" applyBorder="1" applyAlignment="1" applyProtection="1">
      <alignment horizontal="center" vertical="center"/>
      <protection hidden="1"/>
    </xf>
    <xf numFmtId="3" fontId="25" fillId="44" borderId="95" xfId="0" applyNumberFormat="1" applyFont="1" applyFill="1" applyBorder="1" applyAlignment="1" applyProtection="1">
      <alignment horizontal="center" vertical="center"/>
      <protection hidden="1"/>
    </xf>
    <xf numFmtId="3" fontId="25" fillId="44" borderId="18" xfId="0" applyNumberFormat="1" applyFont="1" applyFill="1" applyBorder="1" applyAlignment="1" applyProtection="1">
      <alignment horizontal="center" vertical="center"/>
      <protection hidden="1"/>
    </xf>
    <xf numFmtId="3" fontId="25" fillId="44" borderId="21" xfId="0" applyNumberFormat="1" applyFont="1" applyFill="1" applyBorder="1" applyAlignment="1" applyProtection="1">
      <alignment horizontal="center" vertical="center"/>
      <protection hidden="1"/>
    </xf>
    <xf numFmtId="3" fontId="25" fillId="44" borderId="72" xfId="0" applyNumberFormat="1" applyFont="1" applyFill="1" applyBorder="1" applyAlignment="1" applyProtection="1">
      <alignment horizontal="center" vertical="center"/>
      <protection hidden="1"/>
    </xf>
    <xf numFmtId="3" fontId="25" fillId="44" borderId="32" xfId="0" applyNumberFormat="1" applyFont="1" applyFill="1" applyBorder="1" applyAlignment="1" applyProtection="1">
      <alignment horizontal="center" vertical="center"/>
      <protection hidden="1"/>
    </xf>
    <xf numFmtId="3" fontId="25" fillId="44" borderId="96" xfId="0" applyNumberFormat="1" applyFont="1" applyFill="1" applyBorder="1" applyAlignment="1" applyProtection="1">
      <alignment horizontal="center" vertical="center"/>
      <protection hidden="1"/>
    </xf>
    <xf numFmtId="3" fontId="25" fillId="44" borderId="11" xfId="0" applyNumberFormat="1" applyFont="1" applyFill="1" applyBorder="1" applyAlignment="1" applyProtection="1">
      <alignment horizontal="center" vertical="center"/>
      <protection hidden="1"/>
    </xf>
    <xf numFmtId="3" fontId="25" fillId="44" borderId="14" xfId="0" applyNumberFormat="1" applyFont="1" applyFill="1" applyBorder="1" applyAlignment="1" applyProtection="1">
      <alignment horizontal="center" vertical="center"/>
      <protection hidden="1"/>
    </xf>
    <xf numFmtId="3" fontId="25" fillId="44" borderId="60" xfId="0" applyNumberFormat="1" applyFont="1" applyFill="1" applyBorder="1" applyAlignment="1" applyProtection="1">
      <alignment horizontal="center" vertical="center"/>
      <protection hidden="1"/>
    </xf>
    <xf numFmtId="1" fontId="25" fillId="45" borderId="70" xfId="0" applyNumberFormat="1" applyFont="1" applyFill="1" applyBorder="1" applyAlignment="1" applyProtection="1">
      <alignment horizontal="center" vertical="center"/>
      <protection hidden="1"/>
    </xf>
    <xf numFmtId="1" fontId="25" fillId="45" borderId="32" xfId="0" applyNumberFormat="1" applyFont="1" applyFill="1" applyBorder="1" applyAlignment="1" applyProtection="1">
      <alignment horizontal="center" vertical="center"/>
      <protection hidden="1"/>
    </xf>
    <xf numFmtId="1" fontId="25" fillId="45" borderId="95" xfId="0" applyNumberFormat="1" applyFont="1" applyFill="1" applyBorder="1" applyAlignment="1" applyProtection="1">
      <alignment horizontal="center" vertical="center"/>
      <protection hidden="1"/>
    </xf>
    <xf numFmtId="1" fontId="25" fillId="45" borderId="96" xfId="0" applyNumberFormat="1" applyFont="1" applyFill="1" applyBorder="1" applyAlignment="1" applyProtection="1">
      <alignment horizontal="center" vertical="center"/>
      <protection hidden="1"/>
    </xf>
    <xf numFmtId="1" fontId="25" fillId="45" borderId="18" xfId="0" applyNumberFormat="1" applyFont="1" applyFill="1" applyBorder="1" applyAlignment="1" applyProtection="1">
      <alignment horizontal="center" vertical="center"/>
      <protection hidden="1"/>
    </xf>
    <xf numFmtId="1" fontId="25" fillId="45" borderId="11" xfId="0" applyNumberFormat="1" applyFont="1" applyFill="1" applyBorder="1" applyAlignment="1" applyProtection="1">
      <alignment horizontal="center" vertical="center"/>
      <protection hidden="1"/>
    </xf>
    <xf numFmtId="3" fontId="25" fillId="45" borderId="32" xfId="0" applyNumberFormat="1" applyFont="1" applyFill="1" applyBorder="1" applyAlignment="1" applyProtection="1">
      <alignment horizontal="center" vertical="center"/>
      <protection hidden="1"/>
    </xf>
    <xf numFmtId="3" fontId="25" fillId="45" borderId="96" xfId="0" applyNumberFormat="1" applyFont="1" applyFill="1" applyBorder="1" applyAlignment="1" applyProtection="1">
      <alignment horizontal="center" vertical="center"/>
      <protection hidden="1"/>
    </xf>
    <xf numFmtId="3" fontId="25" fillId="45" borderId="11" xfId="0" applyNumberFormat="1" applyFont="1" applyFill="1" applyBorder="1" applyAlignment="1" applyProtection="1">
      <alignment horizontal="center" vertical="center"/>
      <protection hidden="1"/>
    </xf>
    <xf numFmtId="3" fontId="34" fillId="45" borderId="32" xfId="0" applyNumberFormat="1" applyFont="1" applyFill="1" applyBorder="1" applyAlignment="1" applyProtection="1">
      <alignment horizontal="center" vertical="center"/>
      <protection hidden="1"/>
    </xf>
    <xf numFmtId="3" fontId="34" fillId="45" borderId="96" xfId="0" applyNumberFormat="1" applyFont="1" applyFill="1" applyBorder="1" applyAlignment="1" applyProtection="1">
      <alignment horizontal="center" vertical="center"/>
      <protection hidden="1"/>
    </xf>
    <xf numFmtId="3" fontId="34" fillId="45" borderId="11" xfId="0" applyNumberFormat="1" applyFont="1" applyFill="1" applyBorder="1" applyAlignment="1" applyProtection="1">
      <alignment horizontal="center" vertical="center"/>
      <protection hidden="1"/>
    </xf>
    <xf numFmtId="1" fontId="25" fillId="44" borderId="32" xfId="0" applyNumberFormat="1" applyFont="1" applyFill="1" applyBorder="1" applyAlignment="1" applyProtection="1">
      <alignment horizontal="center" vertical="center"/>
      <protection hidden="1"/>
    </xf>
    <xf numFmtId="1" fontId="25" fillId="44" borderId="125" xfId="0" applyNumberFormat="1" applyFont="1" applyFill="1" applyBorder="1" applyAlignment="1" applyProtection="1">
      <alignment horizontal="center" vertical="center"/>
      <protection hidden="1"/>
    </xf>
    <xf numFmtId="1" fontId="25" fillId="44" borderId="96" xfId="0" applyNumberFormat="1" applyFont="1" applyFill="1" applyBorder="1" applyAlignment="1" applyProtection="1">
      <alignment horizontal="center" vertical="center"/>
      <protection hidden="1"/>
    </xf>
    <xf numFmtId="1" fontId="25" fillId="44" borderId="120" xfId="0" applyNumberFormat="1" applyFont="1" applyFill="1" applyBorder="1" applyAlignment="1" applyProtection="1">
      <alignment horizontal="center" vertical="center"/>
      <protection hidden="1"/>
    </xf>
    <xf numFmtId="1" fontId="25" fillId="44" borderId="11" xfId="0" applyNumberFormat="1" applyFont="1" applyFill="1" applyBorder="1" applyAlignment="1" applyProtection="1">
      <alignment horizontal="center" vertical="center"/>
      <protection hidden="1"/>
    </xf>
    <xf numFmtId="1" fontId="25" fillId="44" borderId="121" xfId="0" applyNumberFormat="1" applyFont="1" applyFill="1" applyBorder="1" applyAlignment="1" applyProtection="1">
      <alignment horizontal="center" vertical="center"/>
      <protection hidden="1"/>
    </xf>
    <xf numFmtId="1" fontId="34" fillId="44" borderId="11" xfId="0" applyNumberFormat="1" applyFont="1" applyFill="1" applyBorder="1" applyAlignment="1" applyProtection="1">
      <alignment horizontal="center" vertical="center"/>
      <protection hidden="1"/>
    </xf>
    <xf numFmtId="1" fontId="34" fillId="44" borderId="14" xfId="0" applyNumberFormat="1" applyFont="1" applyFill="1" applyBorder="1" applyAlignment="1" applyProtection="1">
      <alignment horizontal="center" vertical="center"/>
      <protection hidden="1"/>
    </xf>
    <xf numFmtId="1" fontId="25" fillId="44" borderId="14" xfId="0" applyNumberFormat="1" applyFont="1" applyFill="1" applyBorder="1" applyAlignment="1" applyProtection="1">
      <alignment horizontal="center" vertical="center"/>
      <protection hidden="1"/>
    </xf>
    <xf numFmtId="1" fontId="25" fillId="44" borderId="124" xfId="0" applyNumberFormat="1" applyFont="1" applyFill="1" applyBorder="1" applyAlignment="1" applyProtection="1">
      <alignment horizontal="center" vertical="center"/>
      <protection hidden="1"/>
    </xf>
    <xf numFmtId="1" fontId="34" fillId="44" borderId="60" xfId="0" applyNumberFormat="1" applyFont="1" applyFill="1" applyBorder="1" applyAlignment="1" applyProtection="1">
      <alignment horizontal="center" vertical="center"/>
      <protection hidden="1"/>
    </xf>
    <xf numFmtId="1" fontId="25" fillId="44" borderId="127" xfId="0" applyNumberFormat="1" applyFont="1" applyFill="1" applyBorder="1" applyAlignment="1" applyProtection="1">
      <alignment horizontal="center" vertical="center"/>
      <protection hidden="1"/>
    </xf>
    <xf numFmtId="1" fontId="26" fillId="34" borderId="64" xfId="0" applyNumberFormat="1" applyFont="1" applyFill="1" applyBorder="1" applyAlignment="1" applyProtection="1">
      <alignment horizontal="center" vertical="center"/>
      <protection hidden="1"/>
    </xf>
    <xf numFmtId="164" fontId="26" fillId="48" borderId="44" xfId="0" applyNumberFormat="1" applyFont="1" applyFill="1" applyBorder="1" applyAlignment="1" applyProtection="1">
      <alignment horizontal="center" vertical="center"/>
      <protection hidden="1"/>
    </xf>
    <xf numFmtId="3" fontId="25" fillId="48" borderId="44" xfId="0" applyNumberFormat="1" applyFont="1" applyFill="1" applyBorder="1" applyAlignment="1" applyProtection="1">
      <alignment horizontal="center" vertical="center"/>
      <protection hidden="1"/>
    </xf>
    <xf numFmtId="164" fontId="26" fillId="48" borderId="10" xfId="0" applyNumberFormat="1" applyFont="1" applyFill="1" applyBorder="1" applyAlignment="1" applyProtection="1">
      <alignment horizontal="center" vertical="center"/>
      <protection hidden="1"/>
    </xf>
    <xf numFmtId="3" fontId="35" fillId="38" borderId="26" xfId="0" applyNumberFormat="1" applyFont="1" applyFill="1" applyBorder="1" applyAlignment="1" applyProtection="1">
      <alignment horizontal="center" vertical="center" wrapText="1"/>
      <protection hidden="1"/>
    </xf>
    <xf numFmtId="0" fontId="35" fillId="38" borderId="26" xfId="0" applyFont="1" applyFill="1" applyBorder="1" applyAlignment="1" applyProtection="1">
      <alignment horizontal="center" vertical="center" wrapText="1"/>
      <protection hidden="1"/>
    </xf>
    <xf numFmtId="164" fontId="26" fillId="38" borderId="44" xfId="0" applyNumberFormat="1" applyFont="1" applyFill="1" applyBorder="1" applyAlignment="1" applyProtection="1">
      <alignment horizontal="center" vertical="center"/>
      <protection hidden="1"/>
    </xf>
    <xf numFmtId="3" fontId="34" fillId="38" borderId="0" xfId="0" applyNumberFormat="1" applyFont="1" applyFill="1" applyBorder="1" applyAlignment="1" applyProtection="1">
      <alignment horizontal="center" vertical="center"/>
      <protection hidden="1"/>
    </xf>
    <xf numFmtId="164" fontId="31" fillId="38" borderId="56" xfId="42" applyNumberFormat="1" applyFont="1" applyFill="1" applyBorder="1" applyAlignment="1" applyProtection="1">
      <alignment horizontal="center" vertical="center" wrapText="1"/>
      <protection hidden="1"/>
    </xf>
    <xf numFmtId="0" fontId="35" fillId="38" borderId="22" xfId="0" applyFont="1" applyFill="1" applyBorder="1" applyAlignment="1" applyProtection="1">
      <alignment vertical="center"/>
      <protection hidden="1"/>
    </xf>
    <xf numFmtId="0" fontId="35" fillId="38" borderId="44" xfId="0" applyFont="1" applyFill="1" applyBorder="1" applyAlignment="1" applyProtection="1">
      <alignment vertical="center"/>
      <protection hidden="1"/>
    </xf>
    <xf numFmtId="164" fontId="37" fillId="33" borderId="12" xfId="0" applyNumberFormat="1" applyFont="1" applyFill="1" applyBorder="1" applyAlignment="1" applyProtection="1">
      <alignment horizontal="center" vertical="center"/>
      <protection locked="0" hidden="1"/>
    </xf>
    <xf numFmtId="0" fontId="37" fillId="35" borderId="12" xfId="0" applyFont="1" applyFill="1" applyBorder="1" applyAlignment="1" applyProtection="1">
      <alignment horizontal="center" vertical="center" wrapText="1"/>
      <protection hidden="1"/>
    </xf>
    <xf numFmtId="164" fontId="37" fillId="39" borderId="13" xfId="0" applyNumberFormat="1" applyFont="1" applyFill="1" applyBorder="1" applyAlignment="1" applyProtection="1">
      <alignment horizontal="center" vertical="center"/>
      <protection hidden="1"/>
    </xf>
    <xf numFmtId="164" fontId="35" fillId="38" borderId="44" xfId="0" applyNumberFormat="1" applyFont="1" applyFill="1" applyBorder="1" applyAlignment="1" applyProtection="1">
      <alignment horizontal="center" vertical="center"/>
      <protection hidden="1"/>
    </xf>
    <xf numFmtId="164" fontId="37" fillId="43" borderId="46" xfId="0" applyNumberFormat="1" applyFont="1" applyFill="1" applyBorder="1" applyAlignment="1" applyProtection="1">
      <alignment horizontal="center" vertical="center"/>
      <protection hidden="1"/>
    </xf>
    <xf numFmtId="164" fontId="37" fillId="38" borderId="44" xfId="0" applyNumberFormat="1" applyFont="1" applyFill="1" applyBorder="1" applyAlignment="1" applyProtection="1">
      <alignment horizontal="center" vertical="center"/>
      <protection hidden="1"/>
    </xf>
    <xf numFmtId="0" fontId="25" fillId="44" borderId="16" xfId="0" applyFont="1" applyFill="1" applyBorder="1" applyAlignment="1" applyProtection="1">
      <alignment vertical="center" wrapText="1"/>
      <protection hidden="1"/>
    </xf>
    <xf numFmtId="0" fontId="25" fillId="44" borderId="39" xfId="0" applyFont="1" applyFill="1" applyBorder="1" applyAlignment="1" applyProtection="1">
      <alignment vertical="center" wrapText="1"/>
      <protection hidden="1"/>
    </xf>
    <xf numFmtId="0" fontId="27" fillId="37" borderId="132" xfId="0" applyFont="1" applyFill="1" applyBorder="1" applyAlignment="1" applyProtection="1">
      <alignment horizontal="center" vertical="center"/>
      <protection hidden="1"/>
    </xf>
    <xf numFmtId="164" fontId="25" fillId="49" borderId="38" xfId="0" applyNumberFormat="1" applyFont="1" applyFill="1" applyBorder="1" applyAlignment="1" applyProtection="1">
      <alignment horizontal="center" vertical="center"/>
      <protection hidden="1"/>
    </xf>
    <xf numFmtId="164" fontId="25" fillId="49" borderId="49" xfId="0" applyNumberFormat="1" applyFont="1" applyFill="1" applyBorder="1" applyAlignment="1" applyProtection="1">
      <alignment horizontal="center" vertical="center"/>
      <protection hidden="1"/>
    </xf>
    <xf numFmtId="0" fontId="39" fillId="49" borderId="39" xfId="0" applyFont="1" applyFill="1" applyBorder="1" applyAlignment="1" applyProtection="1">
      <alignment horizontal="center" vertical="center"/>
      <protection hidden="1"/>
    </xf>
    <xf numFmtId="3" fontId="25" fillId="49" borderId="101" xfId="0" applyNumberFormat="1" applyFont="1" applyFill="1" applyBorder="1" applyAlignment="1" applyProtection="1">
      <alignment horizontal="center" vertical="center"/>
      <protection hidden="1"/>
    </xf>
    <xf numFmtId="4" fontId="25" fillId="49" borderId="14" xfId="0" applyNumberFormat="1" applyFont="1" applyFill="1" applyBorder="1" applyAlignment="1" applyProtection="1">
      <alignment horizontal="center" vertical="center"/>
      <protection hidden="1"/>
    </xf>
    <xf numFmtId="3" fontId="25" fillId="49" borderId="14" xfId="0" applyNumberFormat="1" applyFont="1" applyFill="1" applyBorder="1" applyAlignment="1" applyProtection="1">
      <alignment horizontal="center" vertical="center"/>
      <protection hidden="1"/>
    </xf>
    <xf numFmtId="3" fontId="34" fillId="49" borderId="124" xfId="0" applyNumberFormat="1" applyFont="1" applyFill="1" applyBorder="1" applyAlignment="1" applyProtection="1">
      <alignment horizontal="center" vertical="center"/>
      <protection hidden="1"/>
    </xf>
    <xf numFmtId="1" fontId="25" fillId="49" borderId="21" xfId="0" applyNumberFormat="1" applyFont="1" applyFill="1" applyBorder="1" applyAlignment="1" applyProtection="1">
      <alignment horizontal="center" vertical="center"/>
      <protection hidden="1"/>
    </xf>
    <xf numFmtId="4" fontId="25" fillId="49" borderId="51" xfId="0" applyNumberFormat="1" applyFont="1" applyFill="1" applyBorder="1" applyAlignment="1" applyProtection="1">
      <alignment horizontal="center" vertical="center"/>
      <protection hidden="1"/>
    </xf>
    <xf numFmtId="4" fontId="25" fillId="49" borderId="109" xfId="0" applyNumberFormat="1" applyFont="1" applyFill="1" applyBorder="1" applyAlignment="1" applyProtection="1">
      <alignment horizontal="center" vertical="center"/>
      <protection hidden="1"/>
    </xf>
    <xf numFmtId="1" fontId="25" fillId="49" borderId="14" xfId="0" applyNumberFormat="1" applyFont="1" applyFill="1" applyBorder="1" applyAlignment="1" applyProtection="1">
      <alignment horizontal="center" vertical="center"/>
      <protection hidden="1"/>
    </xf>
    <xf numFmtId="0" fontId="24" fillId="41" borderId="77" xfId="51" applyFont="1" applyFill="1" applyBorder="1" applyAlignment="1">
      <alignment horizontal="center" vertical="center" wrapText="1"/>
    </xf>
    <xf numFmtId="0" fontId="24" fillId="41" borderId="78" xfId="51" applyFont="1" applyFill="1" applyBorder="1" applyAlignment="1">
      <alignment horizontal="center" vertical="center" wrapText="1"/>
    </xf>
    <xf numFmtId="0" fontId="24" fillId="41" borderId="79" xfId="51" applyFont="1" applyFill="1" applyBorder="1" applyAlignment="1">
      <alignment horizontal="center" vertical="center" wrapText="1"/>
    </xf>
    <xf numFmtId="0" fontId="24" fillId="41" borderId="80" xfId="51" applyFont="1" applyFill="1" applyBorder="1" applyAlignment="1">
      <alignment horizontal="center" vertical="center" wrapText="1"/>
    </xf>
    <xf numFmtId="0" fontId="24" fillId="41" borderId="0" xfId="51" applyFont="1" applyFill="1" applyBorder="1" applyAlignment="1">
      <alignment horizontal="center" vertical="center" wrapText="1"/>
    </xf>
    <xf numFmtId="0" fontId="24" fillId="41" borderId="81" xfId="51" applyFont="1" applyFill="1" applyBorder="1" applyAlignment="1">
      <alignment horizontal="center" vertical="center" wrapText="1"/>
    </xf>
    <xf numFmtId="0" fontId="24" fillId="41" borderId="82" xfId="51" applyFont="1" applyFill="1" applyBorder="1" applyAlignment="1">
      <alignment horizontal="center" vertical="center" wrapText="1"/>
    </xf>
    <xf numFmtId="0" fontId="24" fillId="41" borderId="83" xfId="51" applyFont="1" applyFill="1" applyBorder="1" applyAlignment="1">
      <alignment horizontal="center" vertical="center" wrapText="1"/>
    </xf>
    <xf numFmtId="0" fontId="24" fillId="41" borderId="84" xfId="51" applyFont="1" applyFill="1" applyBorder="1" applyAlignment="1">
      <alignment horizontal="center" vertical="center" wrapText="1"/>
    </xf>
    <xf numFmtId="0" fontId="24" fillId="42" borderId="77" xfId="51" applyFont="1" applyFill="1" applyBorder="1" applyAlignment="1">
      <alignment horizontal="center" vertical="center"/>
    </xf>
    <xf numFmtId="0" fontId="24" fillId="42" borderId="78" xfId="51" applyFont="1" applyFill="1" applyBorder="1" applyAlignment="1">
      <alignment horizontal="center" vertical="center"/>
    </xf>
    <xf numFmtId="0" fontId="24" fillId="42" borderId="79" xfId="51" applyFont="1" applyFill="1" applyBorder="1" applyAlignment="1">
      <alignment horizontal="center" vertical="center"/>
    </xf>
    <xf numFmtId="0" fontId="24" fillId="42" borderId="80" xfId="51" applyFont="1" applyFill="1" applyBorder="1" applyAlignment="1">
      <alignment horizontal="center" vertical="center"/>
    </xf>
    <xf numFmtId="0" fontId="24" fillId="42" borderId="0" xfId="51" applyFont="1" applyFill="1" applyBorder="1" applyAlignment="1">
      <alignment horizontal="center" vertical="center"/>
    </xf>
    <xf numFmtId="0" fontId="24" fillId="42" borderId="81" xfId="51" applyFont="1" applyFill="1" applyBorder="1" applyAlignment="1">
      <alignment horizontal="center" vertical="center"/>
    </xf>
    <xf numFmtId="0" fontId="24" fillId="42" borderId="82" xfId="51" applyFont="1" applyFill="1" applyBorder="1" applyAlignment="1">
      <alignment horizontal="center" vertical="center"/>
    </xf>
    <xf numFmtId="0" fontId="24" fillId="42" borderId="83" xfId="51" applyFont="1" applyFill="1" applyBorder="1" applyAlignment="1">
      <alignment horizontal="center" vertical="center"/>
    </xf>
    <xf numFmtId="0" fontId="24" fillId="42" borderId="84" xfId="51" applyFont="1" applyFill="1" applyBorder="1" applyAlignment="1">
      <alignment horizontal="center" vertical="center"/>
    </xf>
    <xf numFmtId="0" fontId="24" fillId="43" borderId="77" xfId="51" applyFont="1" applyFill="1" applyBorder="1" applyAlignment="1">
      <alignment horizontal="center" vertical="center"/>
    </xf>
    <xf numFmtId="0" fontId="24" fillId="43" borderId="78" xfId="51" applyFont="1" applyFill="1" applyBorder="1" applyAlignment="1">
      <alignment horizontal="center" vertical="center"/>
    </xf>
    <xf numFmtId="0" fontId="24" fillId="43" borderId="79" xfId="51" applyFont="1" applyFill="1" applyBorder="1" applyAlignment="1">
      <alignment horizontal="center" vertical="center"/>
    </xf>
    <xf numFmtId="0" fontId="24" fillId="43" borderId="80" xfId="51" applyFont="1" applyFill="1" applyBorder="1" applyAlignment="1">
      <alignment horizontal="center" vertical="center"/>
    </xf>
    <xf numFmtId="0" fontId="24" fillId="43" borderId="0" xfId="51" applyFont="1" applyFill="1" applyBorder="1" applyAlignment="1">
      <alignment horizontal="center" vertical="center"/>
    </xf>
    <xf numFmtId="0" fontId="24" fillId="43" borderId="81" xfId="51" applyFont="1" applyFill="1" applyBorder="1" applyAlignment="1">
      <alignment horizontal="center" vertical="center"/>
    </xf>
    <xf numFmtId="0" fontId="24" fillId="43" borderId="82" xfId="51" applyFont="1" applyFill="1" applyBorder="1" applyAlignment="1">
      <alignment horizontal="center" vertical="center"/>
    </xf>
    <xf numFmtId="0" fontId="24" fillId="43" borderId="83" xfId="51" applyFont="1" applyFill="1" applyBorder="1" applyAlignment="1">
      <alignment horizontal="center" vertical="center"/>
    </xf>
    <xf numFmtId="0" fontId="24" fillId="43" borderId="84" xfId="51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top"/>
    </xf>
    <xf numFmtId="0" fontId="39" fillId="33" borderId="0" xfId="0" applyFont="1" applyFill="1" applyAlignment="1">
      <alignment horizontal="center" vertical="center"/>
    </xf>
    <xf numFmtId="0" fontId="30" fillId="33" borderId="0" xfId="0" applyFont="1" applyFill="1" applyAlignment="1">
      <alignment horizontal="center" vertical="center" shrinkToFit="1"/>
    </xf>
    <xf numFmtId="0" fontId="27" fillId="33" borderId="0" xfId="0" applyFont="1" applyFill="1" applyAlignment="1">
      <alignment horizontal="left" vertical="center" wrapText="1"/>
    </xf>
    <xf numFmtId="0" fontId="44" fillId="36" borderId="12" xfId="0" applyFont="1" applyFill="1" applyBorder="1" applyAlignment="1">
      <alignment horizontal="center" vertical="top"/>
    </xf>
    <xf numFmtId="0" fontId="44" fillId="36" borderId="16" xfId="0" applyFont="1" applyFill="1" applyBorder="1" applyAlignment="1">
      <alignment horizontal="center" vertical="top"/>
    </xf>
    <xf numFmtId="0" fontId="44" fillId="36" borderId="13" xfId="0" applyFont="1" applyFill="1" applyBorder="1" applyAlignment="1">
      <alignment horizontal="center" vertical="top"/>
    </xf>
    <xf numFmtId="0" fontId="47" fillId="33" borderId="17" xfId="0" applyFont="1" applyFill="1" applyBorder="1" applyAlignment="1">
      <alignment horizontal="center"/>
    </xf>
    <xf numFmtId="0" fontId="41" fillId="46" borderId="39" xfId="0" applyFont="1" applyFill="1" applyBorder="1" applyAlignment="1" applyProtection="1">
      <alignment horizontal="center" vertical="center"/>
      <protection hidden="1"/>
    </xf>
    <xf numFmtId="0" fontId="41" fillId="46" borderId="16" xfId="0" applyFont="1" applyFill="1" applyBorder="1" applyAlignment="1" applyProtection="1">
      <alignment horizontal="center" vertical="center"/>
      <protection hidden="1"/>
    </xf>
    <xf numFmtId="0" fontId="41" fillId="46" borderId="114" xfId="0" applyFont="1" applyFill="1" applyBorder="1" applyAlignment="1" applyProtection="1">
      <alignment horizontal="center" vertical="center"/>
      <protection hidden="1"/>
    </xf>
    <xf numFmtId="0" fontId="41" fillId="46" borderId="19" xfId="0" applyFont="1" applyFill="1" applyBorder="1" applyAlignment="1" applyProtection="1">
      <alignment horizontal="center" vertical="center"/>
      <protection hidden="1"/>
    </xf>
    <xf numFmtId="0" fontId="32" fillId="46" borderId="104" xfId="42" applyNumberFormat="1" applyFont="1" applyFill="1" applyBorder="1" applyAlignment="1" applyProtection="1">
      <alignment horizontal="center" textRotation="90" wrapText="1"/>
      <protection hidden="1"/>
    </xf>
    <xf numFmtId="0" fontId="32" fillId="46" borderId="43" xfId="42" applyNumberFormat="1" applyFont="1" applyFill="1" applyBorder="1" applyAlignment="1" applyProtection="1">
      <alignment horizontal="center" textRotation="90" wrapText="1"/>
      <protection hidden="1"/>
    </xf>
    <xf numFmtId="0" fontId="32" fillId="46" borderId="96" xfId="42" applyNumberFormat="1" applyFont="1" applyFill="1" applyBorder="1" applyAlignment="1" applyProtection="1">
      <alignment horizontal="center" textRotation="90" wrapText="1"/>
      <protection hidden="1"/>
    </xf>
    <xf numFmtId="0" fontId="32" fillId="46" borderId="118" xfId="0" applyNumberFormat="1" applyFont="1" applyFill="1" applyBorder="1" applyAlignment="1" applyProtection="1">
      <alignment horizontal="center" textRotation="90" wrapText="1"/>
      <protection hidden="1"/>
    </xf>
    <xf numFmtId="0" fontId="32" fillId="46" borderId="119" xfId="0" applyNumberFormat="1" applyFont="1" applyFill="1" applyBorder="1" applyAlignment="1" applyProtection="1">
      <alignment horizontal="center" textRotation="90" wrapText="1"/>
      <protection hidden="1"/>
    </xf>
    <xf numFmtId="0" fontId="32" fillId="46" borderId="120" xfId="0" applyNumberFormat="1" applyFont="1" applyFill="1" applyBorder="1" applyAlignment="1" applyProtection="1">
      <alignment horizontal="center" textRotation="90" wrapText="1"/>
      <protection hidden="1"/>
    </xf>
    <xf numFmtId="0" fontId="32" fillId="46" borderId="115" xfId="42" applyNumberFormat="1" applyFont="1" applyFill="1" applyBorder="1" applyAlignment="1" applyProtection="1">
      <alignment horizontal="center" textRotation="90" wrapText="1"/>
      <protection hidden="1"/>
    </xf>
    <xf numFmtId="0" fontId="32" fillId="46" borderId="52" xfId="42" applyNumberFormat="1" applyFont="1" applyFill="1" applyBorder="1" applyAlignment="1" applyProtection="1">
      <alignment horizontal="center" textRotation="90" wrapText="1"/>
      <protection hidden="1"/>
    </xf>
    <xf numFmtId="0" fontId="32" fillId="46" borderId="95" xfId="42" applyNumberFormat="1" applyFont="1" applyFill="1" applyBorder="1" applyAlignment="1" applyProtection="1">
      <alignment horizontal="center" textRotation="90" wrapText="1"/>
      <protection hidden="1"/>
    </xf>
    <xf numFmtId="0" fontId="32" fillId="46" borderId="118" xfId="42" applyNumberFormat="1" applyFont="1" applyFill="1" applyBorder="1" applyAlignment="1" applyProtection="1">
      <alignment horizontal="center" textRotation="90" wrapText="1"/>
      <protection hidden="1"/>
    </xf>
    <xf numFmtId="0" fontId="32" fillId="46" borderId="119" xfId="42" applyNumberFormat="1" applyFont="1" applyFill="1" applyBorder="1" applyAlignment="1" applyProtection="1">
      <alignment horizontal="center" textRotation="90" wrapText="1"/>
      <protection hidden="1"/>
    </xf>
    <xf numFmtId="0" fontId="32" fillId="46" borderId="120" xfId="42" applyNumberFormat="1" applyFont="1" applyFill="1" applyBorder="1" applyAlignment="1" applyProtection="1">
      <alignment horizontal="center" textRotation="90" wrapText="1"/>
      <protection hidden="1"/>
    </xf>
    <xf numFmtId="0" fontId="25" fillId="40" borderId="39" xfId="0" applyFont="1" applyFill="1" applyBorder="1" applyAlignment="1" applyProtection="1">
      <alignment horizontal="left" vertical="center" wrapText="1"/>
      <protection hidden="1"/>
    </xf>
    <xf numFmtId="0" fontId="25" fillId="40" borderId="16" xfId="0" applyFont="1" applyFill="1" applyBorder="1" applyAlignment="1" applyProtection="1">
      <alignment horizontal="left" vertical="center" wrapText="1"/>
      <protection hidden="1"/>
    </xf>
    <xf numFmtId="0" fontId="25" fillId="40" borderId="13" xfId="0" applyFont="1" applyFill="1" applyBorder="1" applyAlignment="1" applyProtection="1">
      <alignment horizontal="left" vertical="center" wrapText="1"/>
      <protection hidden="1"/>
    </xf>
    <xf numFmtId="0" fontId="25" fillId="40" borderId="16" xfId="0" applyFont="1" applyFill="1" applyBorder="1" applyAlignment="1" applyProtection="1">
      <alignment vertical="center" wrapText="1"/>
      <protection hidden="1"/>
    </xf>
    <xf numFmtId="0" fontId="45" fillId="35" borderId="22" xfId="51" applyFont="1" applyFill="1" applyBorder="1" applyAlignment="1" applyProtection="1">
      <alignment horizontal="center" vertical="top"/>
      <protection hidden="1"/>
    </xf>
    <xf numFmtId="0" fontId="45" fillId="35" borderId="44" xfId="51" applyFont="1" applyFill="1" applyBorder="1" applyAlignment="1" applyProtection="1">
      <alignment horizontal="center" vertical="top"/>
      <protection hidden="1"/>
    </xf>
    <xf numFmtId="0" fontId="45" fillId="35" borderId="24" xfId="51" applyFont="1" applyFill="1" applyBorder="1" applyAlignment="1" applyProtection="1">
      <alignment horizontal="center" vertical="top"/>
      <protection hidden="1"/>
    </xf>
    <xf numFmtId="0" fontId="29" fillId="46" borderId="27" xfId="0" applyFont="1" applyFill="1" applyBorder="1" applyAlignment="1" applyProtection="1">
      <alignment horizontal="center" vertical="center" wrapText="1"/>
      <protection hidden="1"/>
    </xf>
    <xf numFmtId="0" fontId="29" fillId="46" borderId="28" xfId="0" applyFont="1" applyFill="1" applyBorder="1" applyAlignment="1" applyProtection="1">
      <alignment horizontal="center" vertical="center" wrapText="1"/>
      <protection hidden="1"/>
    </xf>
    <xf numFmtId="0" fontId="29" fillId="46" borderId="29" xfId="0" applyFont="1" applyFill="1" applyBorder="1" applyAlignment="1" applyProtection="1">
      <alignment horizontal="center" vertical="center" wrapText="1"/>
      <protection hidden="1"/>
    </xf>
    <xf numFmtId="0" fontId="29" fillId="46" borderId="36" xfId="0" applyFont="1" applyFill="1" applyBorder="1" applyAlignment="1" applyProtection="1">
      <alignment horizontal="center" vertical="center" wrapText="1"/>
      <protection hidden="1"/>
    </xf>
    <xf numFmtId="0" fontId="29" fillId="46" borderId="0" xfId="0" applyFont="1" applyFill="1" applyBorder="1" applyAlignment="1" applyProtection="1">
      <alignment horizontal="center" vertical="center" wrapText="1"/>
      <protection hidden="1"/>
    </xf>
    <xf numFmtId="0" fontId="29" fillId="46" borderId="37" xfId="0" applyFont="1" applyFill="1" applyBorder="1" applyAlignment="1" applyProtection="1">
      <alignment horizontal="center" vertical="center" wrapText="1"/>
      <protection hidden="1"/>
    </xf>
    <xf numFmtId="0" fontId="29" fillId="46" borderId="30" xfId="0" applyFont="1" applyFill="1" applyBorder="1" applyAlignment="1" applyProtection="1">
      <alignment horizontal="center" vertical="center" wrapText="1"/>
      <protection hidden="1"/>
    </xf>
    <xf numFmtId="0" fontId="29" fillId="46" borderId="26" xfId="0" applyFont="1" applyFill="1" applyBorder="1" applyAlignment="1" applyProtection="1">
      <alignment horizontal="center" vertical="center" wrapText="1"/>
      <protection hidden="1"/>
    </xf>
    <xf numFmtId="0" fontId="29" fillId="46" borderId="41" xfId="0" applyFont="1" applyFill="1" applyBorder="1" applyAlignment="1" applyProtection="1">
      <alignment horizontal="center" vertical="center" wrapText="1"/>
      <protection hidden="1"/>
    </xf>
    <xf numFmtId="3" fontId="35" fillId="46" borderId="105" xfId="0" applyNumberFormat="1" applyFont="1" applyFill="1" applyBorder="1" applyAlignment="1" applyProtection="1">
      <alignment horizontal="center" vertical="center" wrapText="1"/>
      <protection hidden="1"/>
    </xf>
    <xf numFmtId="3" fontId="35" fillId="46" borderId="106" xfId="0" applyNumberFormat="1" applyFont="1" applyFill="1" applyBorder="1" applyAlignment="1" applyProtection="1">
      <alignment horizontal="center" vertical="center" wrapText="1"/>
      <protection hidden="1"/>
    </xf>
    <xf numFmtId="3" fontId="35" fillId="46" borderId="107" xfId="0" applyNumberFormat="1" applyFont="1" applyFill="1" applyBorder="1" applyAlignment="1" applyProtection="1">
      <alignment horizontal="center" vertical="center" wrapText="1"/>
      <protection hidden="1"/>
    </xf>
    <xf numFmtId="0" fontId="26" fillId="47" borderId="11" xfId="0" applyFont="1" applyFill="1" applyBorder="1" applyAlignment="1" applyProtection="1">
      <alignment horizontal="center" vertical="center" wrapText="1"/>
      <protection hidden="1"/>
    </xf>
    <xf numFmtId="0" fontId="37" fillId="47" borderId="11" xfId="0" applyFont="1" applyFill="1" applyBorder="1" applyAlignment="1" applyProtection="1">
      <alignment horizontal="center" vertical="center" wrapText="1"/>
      <protection hidden="1"/>
    </xf>
    <xf numFmtId="0" fontId="25" fillId="40" borderId="69" xfId="0" applyFont="1" applyFill="1" applyBorder="1" applyAlignment="1" applyProtection="1">
      <alignment horizontal="left" vertical="center" wrapText="1"/>
      <protection hidden="1"/>
    </xf>
    <xf numFmtId="0" fontId="25" fillId="40" borderId="68" xfId="0" applyFont="1" applyFill="1" applyBorder="1" applyAlignment="1" applyProtection="1">
      <alignment horizontal="left" vertical="center" wrapText="1"/>
      <protection hidden="1"/>
    </xf>
    <xf numFmtId="0" fontId="25" fillId="40" borderId="45" xfId="0" applyFont="1" applyFill="1" applyBorder="1" applyAlignment="1" applyProtection="1">
      <alignment horizontal="left" vertical="center" wrapText="1"/>
      <protection hidden="1"/>
    </xf>
    <xf numFmtId="0" fontId="35" fillId="39" borderId="22" xfId="0" applyFont="1" applyFill="1" applyBorder="1" applyAlignment="1" applyProtection="1">
      <alignment vertical="center"/>
      <protection hidden="1"/>
    </xf>
    <xf numFmtId="0" fontId="35" fillId="39" borderId="44" xfId="0" applyFont="1" applyFill="1" applyBorder="1" applyAlignment="1" applyProtection="1">
      <alignment vertical="center"/>
      <protection hidden="1"/>
    </xf>
    <xf numFmtId="164" fontId="26" fillId="39" borderId="44" xfId="0" applyNumberFormat="1" applyFont="1" applyFill="1" applyBorder="1" applyAlignment="1" applyProtection="1">
      <alignment horizontal="center" vertical="center"/>
      <protection hidden="1"/>
    </xf>
    <xf numFmtId="0" fontId="35" fillId="48" borderId="22" xfId="0" applyFont="1" applyFill="1" applyBorder="1" applyAlignment="1" applyProtection="1">
      <alignment vertical="center"/>
      <protection hidden="1"/>
    </xf>
    <xf numFmtId="0" fontId="35" fillId="48" borderId="44" xfId="0" applyFont="1" applyFill="1" applyBorder="1" applyAlignment="1" applyProtection="1">
      <alignment vertical="center"/>
      <protection hidden="1"/>
    </xf>
    <xf numFmtId="164" fontId="26" fillId="48" borderId="44" xfId="0" applyNumberFormat="1" applyFont="1" applyFill="1" applyBorder="1" applyAlignment="1" applyProtection="1">
      <alignment horizontal="center" vertical="center"/>
      <protection hidden="1"/>
    </xf>
    <xf numFmtId="0" fontId="25" fillId="44" borderId="16" xfId="0" applyFont="1" applyFill="1" applyBorder="1" applyAlignment="1" applyProtection="1">
      <alignment vertical="center" wrapText="1"/>
      <protection hidden="1"/>
    </xf>
    <xf numFmtId="0" fontId="27" fillId="46" borderId="116" xfId="0" applyNumberFormat="1" applyFont="1" applyFill="1" applyBorder="1" applyAlignment="1" applyProtection="1">
      <alignment horizontal="center" textRotation="90"/>
      <protection hidden="1"/>
    </xf>
    <xf numFmtId="0" fontId="27" fillId="46" borderId="117" xfId="0" applyNumberFormat="1" applyFont="1" applyFill="1" applyBorder="1" applyAlignment="1" applyProtection="1">
      <alignment horizontal="center" textRotation="90"/>
      <protection hidden="1"/>
    </xf>
    <xf numFmtId="0" fontId="27" fillId="46" borderId="112" xfId="0" applyNumberFormat="1" applyFont="1" applyFill="1" applyBorder="1" applyAlignment="1" applyProtection="1">
      <alignment horizontal="center" textRotation="90"/>
      <protection hidden="1"/>
    </xf>
    <xf numFmtId="0" fontId="25" fillId="44" borderId="39" xfId="0" applyFont="1" applyFill="1" applyBorder="1" applyAlignment="1" applyProtection="1">
      <alignment vertical="center" wrapText="1"/>
      <protection hidden="1"/>
    </xf>
    <xf numFmtId="0" fontId="25" fillId="44" borderId="13" xfId="0" applyFont="1" applyFill="1" applyBorder="1" applyAlignment="1" applyProtection="1">
      <alignment vertical="center" wrapText="1"/>
      <protection hidden="1"/>
    </xf>
    <xf numFmtId="0" fontId="25" fillId="44" borderId="69" xfId="0" applyFont="1" applyFill="1" applyBorder="1" applyAlignment="1" applyProtection="1">
      <alignment vertical="center" wrapText="1"/>
      <protection hidden="1"/>
    </xf>
    <xf numFmtId="0" fontId="25" fillId="44" borderId="68" xfId="0" applyFont="1" applyFill="1" applyBorder="1" applyAlignment="1" applyProtection="1">
      <alignment vertical="center" wrapText="1"/>
      <protection hidden="1"/>
    </xf>
    <xf numFmtId="0" fontId="25" fillId="44" borderId="45" xfId="0" applyFont="1" applyFill="1" applyBorder="1" applyAlignment="1" applyProtection="1">
      <alignment vertical="center" wrapText="1"/>
      <protection hidden="1"/>
    </xf>
    <xf numFmtId="0" fontId="35" fillId="46" borderId="25" xfId="0" applyFont="1" applyFill="1" applyBorder="1" applyAlignment="1" applyProtection="1">
      <alignment horizontal="center" vertical="center" wrapText="1"/>
      <protection hidden="1"/>
    </xf>
    <xf numFmtId="0" fontId="35" fillId="46" borderId="42" xfId="0" applyFont="1" applyFill="1" applyBorder="1" applyAlignment="1" applyProtection="1">
      <alignment horizontal="center" vertical="center" wrapText="1"/>
      <protection hidden="1"/>
    </xf>
    <xf numFmtId="0" fontId="35" fillId="46" borderId="56" xfId="0" applyFont="1" applyFill="1" applyBorder="1" applyAlignment="1" applyProtection="1">
      <alignment horizontal="center" vertical="center" wrapText="1"/>
      <protection hidden="1"/>
    </xf>
    <xf numFmtId="0" fontId="40" fillId="46" borderId="25" xfId="42" applyNumberFormat="1" applyFont="1" applyFill="1" applyBorder="1" applyAlignment="1" applyProtection="1">
      <alignment horizontal="center" vertical="center" wrapText="1"/>
      <protection hidden="1"/>
    </xf>
    <xf numFmtId="0" fontId="40" fillId="46" borderId="42" xfId="42" applyNumberFormat="1" applyFont="1" applyFill="1" applyBorder="1" applyAlignment="1" applyProtection="1">
      <alignment horizontal="center" vertical="center" wrapText="1"/>
      <protection hidden="1"/>
    </xf>
    <xf numFmtId="0" fontId="40" fillId="46" borderId="56" xfId="42" applyNumberFormat="1" applyFont="1" applyFill="1" applyBorder="1" applyAlignment="1" applyProtection="1">
      <alignment horizontal="center" vertical="center" wrapText="1"/>
      <protection hidden="1"/>
    </xf>
    <xf numFmtId="0" fontId="32" fillId="46" borderId="123" xfId="0" applyNumberFormat="1" applyFont="1" applyFill="1" applyBorder="1" applyAlignment="1" applyProtection="1">
      <alignment horizontal="center" textRotation="90" wrapText="1"/>
      <protection hidden="1"/>
    </xf>
    <xf numFmtId="0" fontId="32" fillId="46" borderId="102" xfId="0" applyNumberFormat="1" applyFont="1" applyFill="1" applyBorder="1" applyAlignment="1" applyProtection="1">
      <alignment horizontal="center" textRotation="90" wrapText="1"/>
      <protection hidden="1"/>
    </xf>
    <xf numFmtId="0" fontId="32" fillId="46" borderId="103" xfId="0" applyNumberFormat="1" applyFont="1" applyFill="1" applyBorder="1" applyAlignment="1" applyProtection="1">
      <alignment horizontal="center" textRotation="90" wrapText="1"/>
      <protection hidden="1"/>
    </xf>
    <xf numFmtId="0" fontId="33" fillId="46" borderId="36" xfId="0" applyFont="1" applyFill="1" applyBorder="1" applyAlignment="1" applyProtection="1">
      <alignment horizontal="center" vertical="top" wrapText="1"/>
      <protection hidden="1"/>
    </xf>
    <xf numFmtId="0" fontId="33" fillId="46" borderId="0" xfId="0" applyFont="1" applyFill="1" applyBorder="1" applyAlignment="1" applyProtection="1">
      <alignment horizontal="center" vertical="top" wrapText="1"/>
      <protection hidden="1"/>
    </xf>
    <xf numFmtId="0" fontId="33" fillId="46" borderId="37" xfId="0" applyFont="1" applyFill="1" applyBorder="1" applyAlignment="1" applyProtection="1">
      <alignment horizontal="center" vertical="top" wrapText="1"/>
      <protection hidden="1"/>
    </xf>
    <xf numFmtId="0" fontId="25" fillId="44" borderId="66" xfId="0" applyFont="1" applyFill="1" applyBorder="1" applyAlignment="1" applyProtection="1">
      <alignment vertical="center" wrapText="1"/>
      <protection hidden="1"/>
    </xf>
    <xf numFmtId="164" fontId="26" fillId="37" borderId="44" xfId="0" applyNumberFormat="1" applyFont="1" applyFill="1" applyBorder="1" applyAlignment="1" applyProtection="1">
      <alignment horizontal="center" vertical="center"/>
      <protection hidden="1"/>
    </xf>
    <xf numFmtId="0" fontId="25" fillId="40" borderId="68" xfId="0" applyFont="1" applyFill="1" applyBorder="1" applyAlignment="1" applyProtection="1">
      <alignment vertical="center" wrapText="1"/>
      <protection hidden="1"/>
    </xf>
    <xf numFmtId="0" fontId="25" fillId="44" borderId="68" xfId="0" applyFont="1" applyFill="1" applyBorder="1" applyAlignment="1" applyProtection="1">
      <alignment horizontal="left" vertical="center" wrapText="1"/>
      <protection hidden="1"/>
    </xf>
    <xf numFmtId="0" fontId="34" fillId="34" borderId="12" xfId="42" applyNumberFormat="1" applyFont="1" applyFill="1" applyBorder="1" applyAlignment="1" applyProtection="1">
      <alignment horizontal="left" vertical="center" wrapText="1"/>
      <protection hidden="1"/>
    </xf>
    <xf numFmtId="0" fontId="34" fillId="34" borderId="16" xfId="42" applyNumberFormat="1" applyFont="1" applyFill="1" applyBorder="1" applyAlignment="1" applyProtection="1">
      <alignment horizontal="left" vertical="center" wrapText="1"/>
      <protection hidden="1"/>
    </xf>
    <xf numFmtId="0" fontId="34" fillId="34" borderId="13" xfId="42" applyNumberFormat="1" applyFont="1" applyFill="1" applyBorder="1" applyAlignment="1" applyProtection="1">
      <alignment horizontal="left" vertical="center" wrapText="1"/>
      <protection hidden="1"/>
    </xf>
    <xf numFmtId="0" fontId="25" fillId="34" borderId="39" xfId="0" applyFont="1" applyFill="1" applyBorder="1" applyAlignment="1" applyProtection="1">
      <alignment horizontal="left" vertical="top"/>
      <protection hidden="1"/>
    </xf>
    <xf numFmtId="0" fontId="25" fillId="34" borderId="16" xfId="0" applyFont="1" applyFill="1" applyBorder="1" applyAlignment="1" applyProtection="1">
      <alignment horizontal="left" vertical="top"/>
      <protection hidden="1"/>
    </xf>
    <xf numFmtId="0" fontId="25" fillId="34" borderId="73" xfId="0" applyFont="1" applyFill="1" applyBorder="1" applyAlignment="1" applyProtection="1">
      <alignment horizontal="left" vertical="top"/>
      <protection hidden="1"/>
    </xf>
    <xf numFmtId="0" fontId="34" fillId="34" borderId="12" xfId="0" applyNumberFormat="1" applyFont="1" applyFill="1" applyBorder="1" applyAlignment="1" applyProtection="1">
      <alignment horizontal="left" vertical="center" wrapText="1"/>
      <protection hidden="1"/>
    </xf>
    <xf numFmtId="0" fontId="34" fillId="34" borderId="16" xfId="0" applyNumberFormat="1" applyFont="1" applyFill="1" applyBorder="1" applyAlignment="1" applyProtection="1">
      <alignment horizontal="left" vertical="center" wrapText="1"/>
      <protection hidden="1"/>
    </xf>
    <xf numFmtId="0" fontId="34" fillId="34" borderId="13" xfId="0" applyNumberFormat="1" applyFont="1" applyFill="1" applyBorder="1" applyAlignment="1" applyProtection="1">
      <alignment horizontal="left" vertical="center" wrapText="1"/>
      <protection hidden="1"/>
    </xf>
    <xf numFmtId="0" fontId="34" fillId="34" borderId="98" xfId="0" applyFont="1" applyFill="1" applyBorder="1" applyAlignment="1" applyProtection="1">
      <alignment horizontal="left" vertical="top" wrapText="1"/>
      <protection hidden="1"/>
    </xf>
    <xf numFmtId="0" fontId="34" fillId="34" borderId="17" xfId="0" applyFont="1" applyFill="1" applyBorder="1" applyAlignment="1" applyProtection="1">
      <alignment horizontal="left" vertical="top" wrapText="1"/>
      <protection hidden="1"/>
    </xf>
    <xf numFmtId="0" fontId="34" fillId="34" borderId="99" xfId="0" applyFont="1" applyFill="1" applyBorder="1" applyAlignment="1" applyProtection="1">
      <alignment horizontal="left" vertical="top" wrapText="1"/>
      <protection hidden="1"/>
    </xf>
    <xf numFmtId="0" fontId="34" fillId="34" borderId="36" xfId="0" applyFont="1" applyFill="1" applyBorder="1" applyAlignment="1" applyProtection="1">
      <alignment horizontal="left" vertical="top" wrapText="1"/>
      <protection hidden="1"/>
    </xf>
    <xf numFmtId="0" fontId="34" fillId="34" borderId="0" xfId="0" applyFont="1" applyFill="1" applyBorder="1" applyAlignment="1" applyProtection="1">
      <alignment horizontal="left" vertical="top" wrapText="1"/>
      <protection hidden="1"/>
    </xf>
    <xf numFmtId="0" fontId="34" fillId="34" borderId="37" xfId="0" applyFont="1" applyFill="1" applyBorder="1" applyAlignment="1" applyProtection="1">
      <alignment horizontal="left" vertical="top" wrapText="1"/>
      <protection hidden="1"/>
    </xf>
    <xf numFmtId="0" fontId="34" fillId="34" borderId="40" xfId="0" applyFont="1" applyFill="1" applyBorder="1" applyAlignment="1" applyProtection="1">
      <alignment horizontal="left" vertical="top" wrapText="1"/>
      <protection hidden="1"/>
    </xf>
    <xf numFmtId="0" fontId="34" fillId="34" borderId="20" xfId="0" applyFont="1" applyFill="1" applyBorder="1" applyAlignment="1" applyProtection="1">
      <alignment horizontal="left" vertical="top" wrapText="1"/>
      <protection hidden="1"/>
    </xf>
    <xf numFmtId="0" fontId="34" fillId="34" borderId="76" xfId="0" applyFont="1" applyFill="1" applyBorder="1" applyAlignment="1" applyProtection="1">
      <alignment horizontal="left" vertical="top" wrapText="1"/>
      <protection hidden="1"/>
    </xf>
    <xf numFmtId="0" fontId="25" fillId="34" borderId="101" xfId="0" applyFont="1" applyFill="1" applyBorder="1" applyAlignment="1" applyProtection="1">
      <alignment horizontal="center" vertical="center"/>
      <protection hidden="1"/>
    </xf>
    <xf numFmtId="0" fontId="25" fillId="34" borderId="102" xfId="0" applyFont="1" applyFill="1" applyBorder="1" applyAlignment="1" applyProtection="1">
      <alignment horizontal="center" vertical="center"/>
      <protection hidden="1"/>
    </xf>
    <xf numFmtId="0" fontId="25" fillId="34" borderId="103" xfId="0" applyFont="1" applyFill="1" applyBorder="1" applyAlignment="1" applyProtection="1">
      <alignment horizontal="center" vertical="center"/>
      <protection hidden="1"/>
    </xf>
    <xf numFmtId="0" fontId="25" fillId="49" borderId="66" xfId="0" applyFont="1" applyFill="1" applyBorder="1" applyAlignment="1" applyProtection="1">
      <alignment vertical="center" wrapText="1"/>
      <protection hidden="1"/>
    </xf>
    <xf numFmtId="0" fontId="25" fillId="49" borderId="71" xfId="0" applyFont="1" applyFill="1" applyBorder="1" applyAlignment="1" applyProtection="1">
      <alignment horizontal="left" vertical="center" wrapText="1"/>
      <protection hidden="1"/>
    </xf>
    <xf numFmtId="0" fontId="25" fillId="49" borderId="66" xfId="0" applyFont="1" applyFill="1" applyBorder="1" applyAlignment="1" applyProtection="1">
      <alignment horizontal="left" vertical="center" wrapText="1"/>
      <protection hidden="1"/>
    </xf>
    <xf numFmtId="0" fontId="25" fillId="49" borderId="46" xfId="0" applyFont="1" applyFill="1" applyBorder="1" applyAlignment="1" applyProtection="1">
      <alignment horizontal="left" vertical="center" wrapText="1"/>
      <protection hidden="1"/>
    </xf>
    <xf numFmtId="0" fontId="26" fillId="39" borderId="67" xfId="0" applyFont="1" applyFill="1" applyBorder="1" applyAlignment="1" applyProtection="1">
      <alignment horizontal="center" vertical="center"/>
      <protection hidden="1"/>
    </xf>
    <xf numFmtId="0" fontId="26" fillId="39" borderId="68" xfId="0" applyFont="1" applyFill="1" applyBorder="1" applyAlignment="1" applyProtection="1">
      <alignment horizontal="center" vertical="center"/>
      <protection hidden="1"/>
    </xf>
    <xf numFmtId="0" fontId="26" fillId="39" borderId="45" xfId="0" applyFont="1" applyFill="1" applyBorder="1" applyAlignment="1" applyProtection="1">
      <alignment horizontal="center" vertical="center"/>
      <protection hidden="1"/>
    </xf>
    <xf numFmtId="3" fontId="26" fillId="39" borderId="69" xfId="0" applyNumberFormat="1" applyFont="1" applyFill="1" applyBorder="1" applyAlignment="1" applyProtection="1">
      <alignment horizontal="center" vertical="center"/>
      <protection hidden="1"/>
    </xf>
    <xf numFmtId="3" fontId="26" fillId="39" borderId="68" xfId="0" applyNumberFormat="1" applyFont="1" applyFill="1" applyBorder="1" applyAlignment="1" applyProtection="1">
      <alignment horizontal="center" vertical="center"/>
      <protection hidden="1"/>
    </xf>
    <xf numFmtId="3" fontId="26" fillId="39" borderId="74" xfId="0" applyNumberFormat="1" applyFont="1" applyFill="1" applyBorder="1" applyAlignment="1" applyProtection="1">
      <alignment horizontal="center" vertical="center"/>
      <protection hidden="1"/>
    </xf>
    <xf numFmtId="0" fontId="34" fillId="34" borderId="12" xfId="0" applyNumberFormat="1" applyFont="1" applyFill="1" applyBorder="1" applyAlignment="1" applyProtection="1">
      <alignment horizontal="left" vertical="center"/>
      <protection hidden="1"/>
    </xf>
    <xf numFmtId="0" fontId="34" fillId="34" borderId="16" xfId="0" applyNumberFormat="1" applyFont="1" applyFill="1" applyBorder="1" applyAlignment="1" applyProtection="1">
      <alignment horizontal="left" vertical="center"/>
      <protection hidden="1"/>
    </xf>
    <xf numFmtId="0" fontId="34" fillId="34" borderId="13" xfId="0" applyNumberFormat="1" applyFont="1" applyFill="1" applyBorder="1" applyAlignment="1" applyProtection="1">
      <alignment horizontal="left" vertical="center"/>
      <protection hidden="1"/>
    </xf>
    <xf numFmtId="0" fontId="25" fillId="44" borderId="71" xfId="0" applyFont="1" applyFill="1" applyBorder="1" applyAlignment="1" applyProtection="1">
      <alignment vertical="center" wrapText="1"/>
      <protection hidden="1"/>
    </xf>
    <xf numFmtId="0" fontId="25" fillId="44" borderId="46" xfId="0" applyFont="1" applyFill="1" applyBorder="1" applyAlignment="1" applyProtection="1">
      <alignment vertical="center" wrapText="1"/>
      <protection hidden="1"/>
    </xf>
    <xf numFmtId="0" fontId="25" fillId="34" borderId="39" xfId="0" applyFont="1" applyFill="1" applyBorder="1" applyAlignment="1" applyProtection="1">
      <alignment horizontal="left" vertical="top" wrapText="1"/>
      <protection hidden="1"/>
    </xf>
    <xf numFmtId="0" fontId="25" fillId="34" borderId="16" xfId="0" applyFont="1" applyFill="1" applyBorder="1" applyAlignment="1" applyProtection="1">
      <alignment horizontal="left" vertical="top" wrapText="1"/>
      <protection hidden="1"/>
    </xf>
    <xf numFmtId="0" fontId="25" fillId="34" borderId="73" xfId="0" applyFont="1" applyFill="1" applyBorder="1" applyAlignment="1" applyProtection="1">
      <alignment horizontal="left" vertical="top" wrapText="1"/>
      <protection hidden="1"/>
    </xf>
    <xf numFmtId="0" fontId="25" fillId="34" borderId="65" xfId="0" applyNumberFormat="1" applyFont="1" applyFill="1" applyBorder="1" applyAlignment="1" applyProtection="1">
      <alignment horizontal="left" vertical="center"/>
      <protection hidden="1"/>
    </xf>
    <xf numFmtId="0" fontId="25" fillId="34" borderId="66" xfId="0" applyNumberFormat="1" applyFont="1" applyFill="1" applyBorder="1" applyAlignment="1" applyProtection="1">
      <alignment horizontal="left" vertical="center"/>
      <protection hidden="1"/>
    </xf>
    <xf numFmtId="0" fontId="25" fillId="34" borderId="46" xfId="0" applyNumberFormat="1" applyFont="1" applyFill="1" applyBorder="1" applyAlignment="1" applyProtection="1">
      <alignment horizontal="left" vertical="center"/>
      <protection hidden="1"/>
    </xf>
    <xf numFmtId="0" fontId="25" fillId="34" borderId="71" xfId="0" applyFont="1" applyFill="1" applyBorder="1" applyAlignment="1" applyProtection="1">
      <alignment horizontal="left" vertical="top" wrapText="1"/>
      <protection hidden="1"/>
    </xf>
    <xf numFmtId="0" fontId="25" fillId="34" borderId="66" xfId="0" applyFont="1" applyFill="1" applyBorder="1" applyAlignment="1" applyProtection="1">
      <alignment horizontal="left" vertical="top" wrapText="1"/>
      <protection hidden="1"/>
    </xf>
    <xf numFmtId="0" fontId="25" fillId="34" borderId="122" xfId="0" applyFont="1" applyFill="1" applyBorder="1" applyAlignment="1" applyProtection="1">
      <alignment horizontal="left" vertical="top" wrapText="1"/>
      <protection hidden="1"/>
    </xf>
    <xf numFmtId="0" fontId="26" fillId="39" borderId="27" xfId="0" applyFont="1" applyFill="1" applyBorder="1" applyAlignment="1" applyProtection="1">
      <alignment horizontal="left" vertical="center" wrapText="1"/>
      <protection hidden="1"/>
    </xf>
    <xf numFmtId="0" fontId="26" fillId="39" borderId="28" xfId="0" applyFont="1" applyFill="1" applyBorder="1" applyAlignment="1" applyProtection="1">
      <alignment horizontal="left" vertical="center" wrapText="1"/>
      <protection hidden="1"/>
    </xf>
    <xf numFmtId="0" fontId="26" fillId="39" borderId="75" xfId="0" applyFont="1" applyFill="1" applyBorder="1" applyAlignment="1" applyProtection="1">
      <alignment horizontal="left" vertical="center" wrapText="1"/>
      <protection hidden="1"/>
    </xf>
    <xf numFmtId="0" fontId="26" fillId="39" borderId="30" xfId="0" applyFont="1" applyFill="1" applyBorder="1" applyAlignment="1" applyProtection="1">
      <alignment horizontal="left" vertical="center" wrapText="1"/>
      <protection hidden="1"/>
    </xf>
    <xf numFmtId="0" fontId="26" fillId="39" borderId="26" xfId="0" applyFont="1" applyFill="1" applyBorder="1" applyAlignment="1" applyProtection="1">
      <alignment horizontal="left" vertical="center" wrapText="1"/>
      <protection hidden="1"/>
    </xf>
    <xf numFmtId="0" fontId="26" fillId="39" borderId="61" xfId="0" applyFont="1" applyFill="1" applyBorder="1" applyAlignment="1" applyProtection="1">
      <alignment horizontal="left" vertical="center" wrapText="1"/>
      <protection hidden="1"/>
    </xf>
    <xf numFmtId="0" fontId="27" fillId="37" borderId="116" xfId="0" applyNumberFormat="1" applyFont="1" applyFill="1" applyBorder="1" applyAlignment="1" applyProtection="1">
      <alignment horizontal="center" textRotation="90"/>
      <protection hidden="1"/>
    </xf>
    <xf numFmtId="0" fontId="27" fillId="37" borderId="117" xfId="0" applyNumberFormat="1" applyFont="1" applyFill="1" applyBorder="1" applyAlignment="1" applyProtection="1">
      <alignment horizontal="center" textRotation="90"/>
      <protection hidden="1"/>
    </xf>
    <xf numFmtId="0" fontId="27" fillId="37" borderId="112" xfId="0" applyNumberFormat="1" applyFont="1" applyFill="1" applyBorder="1" applyAlignment="1" applyProtection="1">
      <alignment horizontal="center" textRotation="90"/>
      <protection hidden="1"/>
    </xf>
    <xf numFmtId="0" fontId="33" fillId="37" borderId="36" xfId="0" applyFont="1" applyFill="1" applyBorder="1" applyAlignment="1" applyProtection="1">
      <alignment horizontal="center" vertical="top" wrapText="1"/>
      <protection hidden="1"/>
    </xf>
    <xf numFmtId="0" fontId="33" fillId="37" borderId="0" xfId="0" applyFont="1" applyFill="1" applyBorder="1" applyAlignment="1" applyProtection="1">
      <alignment horizontal="center" vertical="top" wrapText="1"/>
      <protection hidden="1"/>
    </xf>
    <xf numFmtId="0" fontId="33" fillId="37" borderId="37" xfId="0" applyFont="1" applyFill="1" applyBorder="1" applyAlignment="1" applyProtection="1">
      <alignment horizontal="center" vertical="top" wrapText="1"/>
      <protection hidden="1"/>
    </xf>
    <xf numFmtId="0" fontId="29" fillId="37" borderId="27" xfId="0" applyFont="1" applyFill="1" applyBorder="1" applyAlignment="1" applyProtection="1">
      <alignment horizontal="center" vertical="center" wrapText="1"/>
      <protection hidden="1"/>
    </xf>
    <xf numFmtId="0" fontId="29" fillId="37" borderId="28" xfId="0" applyFont="1" applyFill="1" applyBorder="1" applyAlignment="1" applyProtection="1">
      <alignment horizontal="center" vertical="center" wrapText="1"/>
      <protection hidden="1"/>
    </xf>
    <xf numFmtId="0" fontId="29" fillId="37" borderId="29" xfId="0" applyFont="1" applyFill="1" applyBorder="1" applyAlignment="1" applyProtection="1">
      <alignment horizontal="center" vertical="center" wrapText="1"/>
      <protection hidden="1"/>
    </xf>
    <xf numFmtId="0" fontId="29" fillId="37" borderId="36" xfId="0" applyFont="1" applyFill="1" applyBorder="1" applyAlignment="1" applyProtection="1">
      <alignment horizontal="center" vertical="center" wrapText="1"/>
      <protection hidden="1"/>
    </xf>
    <xf numFmtId="0" fontId="29" fillId="37" borderId="0" xfId="0" applyFont="1" applyFill="1" applyBorder="1" applyAlignment="1" applyProtection="1">
      <alignment horizontal="center" vertical="center" wrapText="1"/>
      <protection hidden="1"/>
    </xf>
    <xf numFmtId="0" fontId="29" fillId="37" borderId="37" xfId="0" applyFont="1" applyFill="1" applyBorder="1" applyAlignment="1" applyProtection="1">
      <alignment horizontal="center" vertical="center" wrapText="1"/>
      <protection hidden="1"/>
    </xf>
    <xf numFmtId="0" fontId="29" fillId="37" borderId="30" xfId="0" applyFont="1" applyFill="1" applyBorder="1" applyAlignment="1" applyProtection="1">
      <alignment horizontal="center" vertical="center" wrapText="1"/>
      <protection hidden="1"/>
    </xf>
    <xf numFmtId="0" fontId="29" fillId="37" borderId="26" xfId="0" applyFont="1" applyFill="1" applyBorder="1" applyAlignment="1" applyProtection="1">
      <alignment horizontal="center" vertical="center" wrapText="1"/>
      <protection hidden="1"/>
    </xf>
    <xf numFmtId="0" fontId="29" fillId="37" borderId="41" xfId="0" applyFont="1" applyFill="1" applyBorder="1" applyAlignment="1" applyProtection="1">
      <alignment horizontal="center" vertical="center" wrapText="1"/>
      <protection hidden="1"/>
    </xf>
    <xf numFmtId="3" fontId="35" fillId="37" borderId="105" xfId="0" applyNumberFormat="1" applyFont="1" applyFill="1" applyBorder="1" applyAlignment="1" applyProtection="1">
      <alignment horizontal="center" vertical="center" wrapText="1"/>
      <protection hidden="1"/>
    </xf>
    <xf numFmtId="3" fontId="35" fillId="37" borderId="106" xfId="0" applyNumberFormat="1" applyFont="1" applyFill="1" applyBorder="1" applyAlignment="1" applyProtection="1">
      <alignment horizontal="center" vertical="center" wrapText="1"/>
      <protection hidden="1"/>
    </xf>
    <xf numFmtId="3" fontId="35" fillId="37" borderId="107" xfId="0" applyNumberFormat="1" applyFont="1" applyFill="1" applyBorder="1" applyAlignment="1" applyProtection="1">
      <alignment horizontal="center" vertical="center" wrapText="1"/>
      <protection hidden="1"/>
    </xf>
    <xf numFmtId="0" fontId="41" fillId="37" borderId="39" xfId="0" applyFont="1" applyFill="1" applyBorder="1" applyAlignment="1" applyProtection="1">
      <alignment horizontal="center" vertical="center"/>
      <protection hidden="1"/>
    </xf>
    <xf numFmtId="0" fontId="41" fillId="37" borderId="16" xfId="0" applyFont="1" applyFill="1" applyBorder="1" applyAlignment="1" applyProtection="1">
      <alignment horizontal="center" vertical="center"/>
      <protection hidden="1"/>
    </xf>
    <xf numFmtId="0" fontId="41" fillId="37" borderId="114" xfId="0" applyFont="1" applyFill="1" applyBorder="1" applyAlignment="1" applyProtection="1">
      <alignment horizontal="center" vertical="center"/>
      <protection hidden="1"/>
    </xf>
    <xf numFmtId="0" fontId="41" fillId="37" borderId="19" xfId="0" applyFont="1" applyFill="1" applyBorder="1" applyAlignment="1" applyProtection="1">
      <alignment horizontal="center" vertical="center"/>
      <protection hidden="1"/>
    </xf>
    <xf numFmtId="0" fontId="32" fillId="37" borderId="123" xfId="0" applyNumberFormat="1" applyFont="1" applyFill="1" applyBorder="1" applyAlignment="1" applyProtection="1">
      <alignment horizontal="center" textRotation="90" wrapText="1"/>
      <protection hidden="1"/>
    </xf>
    <xf numFmtId="0" fontId="32" fillId="37" borderId="102" xfId="0" applyNumberFormat="1" applyFont="1" applyFill="1" applyBorder="1" applyAlignment="1" applyProtection="1">
      <alignment horizontal="center" textRotation="90" wrapText="1"/>
      <protection hidden="1"/>
    </xf>
    <xf numFmtId="0" fontId="32" fillId="37" borderId="103" xfId="0" applyNumberFormat="1" applyFont="1" applyFill="1" applyBorder="1" applyAlignment="1" applyProtection="1">
      <alignment horizontal="center" textRotation="90" wrapText="1"/>
      <protection hidden="1"/>
    </xf>
    <xf numFmtId="0" fontId="32" fillId="37" borderId="104" xfId="42" applyNumberFormat="1" applyFont="1" applyFill="1" applyBorder="1" applyAlignment="1" applyProtection="1">
      <alignment horizontal="center" textRotation="90" wrapText="1"/>
      <protection hidden="1"/>
    </xf>
    <xf numFmtId="0" fontId="32" fillId="37" borderId="43" xfId="42" applyNumberFormat="1" applyFont="1" applyFill="1" applyBorder="1" applyAlignment="1" applyProtection="1">
      <alignment horizontal="center" textRotation="90" wrapText="1"/>
      <protection hidden="1"/>
    </xf>
    <xf numFmtId="0" fontId="32" fillId="37" borderId="96" xfId="42" applyNumberFormat="1" applyFont="1" applyFill="1" applyBorder="1" applyAlignment="1" applyProtection="1">
      <alignment horizontal="center" textRotation="90" wrapText="1"/>
      <protection hidden="1"/>
    </xf>
    <xf numFmtId="0" fontId="32" fillId="37" borderId="118" xfId="0" applyNumberFormat="1" applyFont="1" applyFill="1" applyBorder="1" applyAlignment="1" applyProtection="1">
      <alignment horizontal="center" textRotation="90" wrapText="1"/>
      <protection hidden="1"/>
    </xf>
    <xf numFmtId="0" fontId="32" fillId="37" borderId="119" xfId="0" applyNumberFormat="1" applyFont="1" applyFill="1" applyBorder="1" applyAlignment="1" applyProtection="1">
      <alignment horizontal="center" textRotation="90" wrapText="1"/>
      <protection hidden="1"/>
    </xf>
    <xf numFmtId="0" fontId="32" fillId="37" borderId="120" xfId="0" applyNumberFormat="1" applyFont="1" applyFill="1" applyBorder="1" applyAlignment="1" applyProtection="1">
      <alignment horizontal="center" textRotation="90" wrapText="1"/>
      <protection hidden="1"/>
    </xf>
    <xf numFmtId="0" fontId="32" fillId="37" borderId="115" xfId="42" applyNumberFormat="1" applyFont="1" applyFill="1" applyBorder="1" applyAlignment="1" applyProtection="1">
      <alignment horizontal="center" textRotation="90" wrapText="1"/>
      <protection hidden="1"/>
    </xf>
    <xf numFmtId="0" fontId="32" fillId="37" borderId="52" xfId="42" applyNumberFormat="1" applyFont="1" applyFill="1" applyBorder="1" applyAlignment="1" applyProtection="1">
      <alignment horizontal="center" textRotation="90" wrapText="1"/>
      <protection hidden="1"/>
    </xf>
    <xf numFmtId="0" fontId="32" fillId="37" borderId="95" xfId="42" applyNumberFormat="1" applyFont="1" applyFill="1" applyBorder="1" applyAlignment="1" applyProtection="1">
      <alignment horizontal="center" textRotation="90" wrapText="1"/>
      <protection hidden="1"/>
    </xf>
    <xf numFmtId="0" fontId="32" fillId="37" borderId="118" xfId="42" applyNumberFormat="1" applyFont="1" applyFill="1" applyBorder="1" applyAlignment="1" applyProtection="1">
      <alignment horizontal="center" textRotation="90" wrapText="1"/>
      <protection hidden="1"/>
    </xf>
    <xf numFmtId="0" fontId="32" fillId="37" borderId="119" xfId="42" applyNumberFormat="1" applyFont="1" applyFill="1" applyBorder="1" applyAlignment="1" applyProtection="1">
      <alignment horizontal="center" textRotation="90" wrapText="1"/>
      <protection hidden="1"/>
    </xf>
    <xf numFmtId="0" fontId="32" fillId="37" borderId="120" xfId="42" applyNumberFormat="1" applyFont="1" applyFill="1" applyBorder="1" applyAlignment="1" applyProtection="1">
      <alignment horizontal="center" textRotation="90" wrapText="1"/>
      <protection hidden="1"/>
    </xf>
    <xf numFmtId="0" fontId="35" fillId="37" borderId="25" xfId="0" applyFont="1" applyFill="1" applyBorder="1" applyAlignment="1" applyProtection="1">
      <alignment horizontal="center" vertical="center" wrapText="1"/>
      <protection hidden="1"/>
    </xf>
    <xf numFmtId="0" fontId="35" fillId="37" borderId="42" xfId="0" applyFont="1" applyFill="1" applyBorder="1" applyAlignment="1" applyProtection="1">
      <alignment horizontal="center" vertical="center" wrapText="1"/>
      <protection hidden="1"/>
    </xf>
    <xf numFmtId="0" fontId="35" fillId="37" borderId="56" xfId="0" applyFont="1" applyFill="1" applyBorder="1" applyAlignment="1" applyProtection="1">
      <alignment horizontal="center" vertical="center" wrapText="1"/>
      <protection hidden="1"/>
    </xf>
    <xf numFmtId="0" fontId="40" fillId="37" borderId="25" xfId="42" applyNumberFormat="1" applyFont="1" applyFill="1" applyBorder="1" applyAlignment="1" applyProtection="1">
      <alignment horizontal="center" vertical="center" wrapText="1"/>
      <protection hidden="1"/>
    </xf>
    <xf numFmtId="0" fontId="40" fillId="37" borderId="42" xfId="42" applyNumberFormat="1" applyFont="1" applyFill="1" applyBorder="1" applyAlignment="1" applyProtection="1">
      <alignment horizontal="center" vertical="center" wrapText="1"/>
      <protection hidden="1"/>
    </xf>
    <xf numFmtId="0" fontId="40" fillId="37" borderId="56" xfId="42" applyNumberFormat="1" applyFont="1" applyFill="1" applyBorder="1" applyAlignment="1" applyProtection="1">
      <alignment horizontal="center" vertical="center" wrapText="1"/>
      <protection hidden="1"/>
    </xf>
    <xf numFmtId="164" fontId="26" fillId="43" borderId="44" xfId="0" applyNumberFormat="1" applyFont="1" applyFill="1" applyBorder="1" applyAlignment="1" applyProtection="1">
      <alignment horizontal="center" vertical="center"/>
      <protection hidden="1"/>
    </xf>
    <xf numFmtId="0" fontId="25" fillId="40" borderId="66" xfId="0" applyFont="1" applyFill="1" applyBorder="1" applyAlignment="1" applyProtection="1">
      <alignment vertical="center" wrapText="1"/>
      <protection hidden="1"/>
    </xf>
    <xf numFmtId="0" fontId="25" fillId="40" borderId="71" xfId="0" applyFont="1" applyFill="1" applyBorder="1" applyAlignment="1" applyProtection="1">
      <alignment horizontal="left" vertical="center" wrapText="1"/>
      <protection hidden="1"/>
    </xf>
    <xf numFmtId="0" fontId="25" fillId="40" borderId="66" xfId="0" applyFont="1" applyFill="1" applyBorder="1" applyAlignment="1" applyProtection="1">
      <alignment horizontal="left" vertical="center" wrapText="1"/>
      <protection hidden="1"/>
    </xf>
    <xf numFmtId="0" fontId="25" fillId="40" borderId="46" xfId="0" applyFont="1" applyFill="1" applyBorder="1" applyAlignment="1" applyProtection="1">
      <alignment horizontal="left" vertical="center" wrapText="1"/>
      <protection hidden="1"/>
    </xf>
    <xf numFmtId="0" fontId="26" fillId="43" borderId="67" xfId="0" applyFont="1" applyFill="1" applyBorder="1" applyAlignment="1" applyProtection="1">
      <alignment horizontal="center" vertical="center"/>
      <protection hidden="1"/>
    </xf>
    <xf numFmtId="0" fontId="26" fillId="43" borderId="68" xfId="0" applyFont="1" applyFill="1" applyBorder="1" applyAlignment="1" applyProtection="1">
      <alignment horizontal="center" vertical="center"/>
      <protection hidden="1"/>
    </xf>
    <xf numFmtId="0" fontId="26" fillId="43" borderId="45" xfId="0" applyFont="1" applyFill="1" applyBorder="1" applyAlignment="1" applyProtection="1">
      <alignment horizontal="center" vertical="center"/>
      <protection hidden="1"/>
    </xf>
    <xf numFmtId="3" fontId="26" fillId="43" borderId="69" xfId="0" applyNumberFormat="1" applyFont="1" applyFill="1" applyBorder="1" applyAlignment="1" applyProtection="1">
      <alignment horizontal="center" vertical="center"/>
      <protection hidden="1"/>
    </xf>
    <xf numFmtId="3" fontId="26" fillId="43" borderId="68" xfId="0" applyNumberFormat="1" applyFont="1" applyFill="1" applyBorder="1" applyAlignment="1" applyProtection="1">
      <alignment horizontal="center" vertical="center"/>
      <protection hidden="1"/>
    </xf>
    <xf numFmtId="3" fontId="26" fillId="43" borderId="74" xfId="0" applyNumberFormat="1" applyFont="1" applyFill="1" applyBorder="1" applyAlignment="1" applyProtection="1">
      <alignment horizontal="center" vertical="center"/>
      <protection hidden="1"/>
    </xf>
    <xf numFmtId="0" fontId="26" fillId="47" borderId="51" xfId="0" applyFont="1" applyFill="1" applyBorder="1" applyAlignment="1" applyProtection="1">
      <alignment horizontal="center" vertical="center" wrapText="1"/>
      <protection hidden="1"/>
    </xf>
    <xf numFmtId="0" fontId="26" fillId="47" borderId="57" xfId="0" applyFont="1" applyFill="1" applyBorder="1" applyAlignment="1" applyProtection="1">
      <alignment horizontal="center" vertical="center" wrapText="1"/>
      <protection hidden="1"/>
    </xf>
    <xf numFmtId="0" fontId="26" fillId="47" borderId="15" xfId="0" applyFont="1" applyFill="1" applyBorder="1" applyAlignment="1" applyProtection="1">
      <alignment horizontal="center" vertical="center" wrapText="1"/>
      <protection hidden="1"/>
    </xf>
    <xf numFmtId="0" fontId="26" fillId="47" borderId="59" xfId="0" applyFont="1" applyFill="1" applyBorder="1" applyAlignment="1" applyProtection="1">
      <alignment horizontal="center" vertical="center" wrapText="1"/>
      <protection hidden="1"/>
    </xf>
    <xf numFmtId="0" fontId="37" fillId="33" borderId="12" xfId="0" applyFont="1" applyFill="1" applyBorder="1" applyAlignment="1" applyProtection="1">
      <alignment horizontal="center" vertical="center"/>
      <protection locked="0" hidden="1"/>
    </xf>
    <xf numFmtId="0" fontId="37" fillId="33" borderId="13" xfId="0" applyFont="1" applyFill="1" applyBorder="1" applyAlignment="1" applyProtection="1">
      <alignment horizontal="center" vertical="center"/>
      <protection locked="0" hidden="1"/>
    </xf>
    <xf numFmtId="0" fontId="26" fillId="43" borderId="27" xfId="0" applyFont="1" applyFill="1" applyBorder="1" applyAlignment="1" applyProtection="1">
      <alignment horizontal="left" vertical="center" wrapText="1"/>
      <protection hidden="1"/>
    </xf>
    <xf numFmtId="0" fontId="26" fillId="43" borderId="28" xfId="0" applyFont="1" applyFill="1" applyBorder="1" applyAlignment="1" applyProtection="1">
      <alignment horizontal="left" vertical="center" wrapText="1"/>
      <protection hidden="1"/>
    </xf>
    <xf numFmtId="0" fontId="26" fillId="43" borderId="75" xfId="0" applyFont="1" applyFill="1" applyBorder="1" applyAlignment="1" applyProtection="1">
      <alignment horizontal="left" vertical="center" wrapText="1"/>
      <protection hidden="1"/>
    </xf>
    <xf numFmtId="0" fontId="26" fillId="43" borderId="30" xfId="0" applyFont="1" applyFill="1" applyBorder="1" applyAlignment="1" applyProtection="1">
      <alignment horizontal="left" vertical="center" wrapText="1"/>
      <protection hidden="1"/>
    </xf>
    <xf numFmtId="0" fontId="26" fillId="43" borderId="26" xfId="0" applyFont="1" applyFill="1" applyBorder="1" applyAlignment="1" applyProtection="1">
      <alignment horizontal="left" vertical="center" wrapText="1"/>
      <protection hidden="1"/>
    </xf>
    <xf numFmtId="0" fontId="26" fillId="43" borderId="61" xfId="0" applyFont="1" applyFill="1" applyBorder="1" applyAlignment="1" applyProtection="1">
      <alignment horizontal="left" vertical="center" wrapText="1"/>
      <protection hidden="1"/>
    </xf>
    <xf numFmtId="0" fontId="35" fillId="43" borderId="22" xfId="0" applyFont="1" applyFill="1" applyBorder="1" applyAlignment="1" applyProtection="1">
      <alignment vertical="center"/>
      <protection hidden="1"/>
    </xf>
    <xf numFmtId="0" fontId="35" fillId="43" borderId="44" xfId="0" applyFont="1" applyFill="1" applyBorder="1" applyAlignment="1" applyProtection="1">
      <alignment vertical="center"/>
      <protection hidden="1"/>
    </xf>
    <xf numFmtId="0" fontId="41" fillId="38" borderId="39" xfId="0" applyFont="1" applyFill="1" applyBorder="1" applyAlignment="1" applyProtection="1">
      <alignment horizontal="center" vertical="center"/>
      <protection hidden="1"/>
    </xf>
    <xf numFmtId="0" fontId="41" fillId="38" borderId="16" xfId="0" applyFont="1" applyFill="1" applyBorder="1" applyAlignment="1" applyProtection="1">
      <alignment horizontal="center" vertical="center"/>
      <protection hidden="1"/>
    </xf>
    <xf numFmtId="0" fontId="41" fillId="38" borderId="114" xfId="0" applyFont="1" applyFill="1" applyBorder="1" applyAlignment="1" applyProtection="1">
      <alignment horizontal="center" vertical="center"/>
      <protection hidden="1"/>
    </xf>
    <xf numFmtId="0" fontId="41" fillId="38" borderId="19" xfId="0" applyFont="1" applyFill="1" applyBorder="1" applyAlignment="1" applyProtection="1">
      <alignment horizontal="center" vertical="center"/>
      <protection hidden="1"/>
    </xf>
    <xf numFmtId="0" fontId="32" fillId="38" borderId="123" xfId="0" applyNumberFormat="1" applyFont="1" applyFill="1" applyBorder="1" applyAlignment="1" applyProtection="1">
      <alignment horizontal="center" textRotation="90" wrapText="1"/>
      <protection hidden="1"/>
    </xf>
    <xf numFmtId="0" fontId="32" fillId="38" borderId="102" xfId="0" applyNumberFormat="1" applyFont="1" applyFill="1" applyBorder="1" applyAlignment="1" applyProtection="1">
      <alignment horizontal="center" textRotation="90" wrapText="1"/>
      <protection hidden="1"/>
    </xf>
    <xf numFmtId="0" fontId="32" fillId="38" borderId="103" xfId="0" applyNumberFormat="1" applyFont="1" applyFill="1" applyBorder="1" applyAlignment="1" applyProtection="1">
      <alignment horizontal="center" textRotation="90" wrapText="1"/>
      <protection hidden="1"/>
    </xf>
    <xf numFmtId="0" fontId="32" fillId="38" borderId="104" xfId="42" applyNumberFormat="1" applyFont="1" applyFill="1" applyBorder="1" applyAlignment="1" applyProtection="1">
      <alignment horizontal="center" textRotation="90" wrapText="1"/>
      <protection hidden="1"/>
    </xf>
    <xf numFmtId="0" fontId="32" fillId="38" borderId="43" xfId="42" applyNumberFormat="1" applyFont="1" applyFill="1" applyBorder="1" applyAlignment="1" applyProtection="1">
      <alignment horizontal="center" textRotation="90" wrapText="1"/>
      <protection hidden="1"/>
    </xf>
    <xf numFmtId="0" fontId="32" fillId="38" borderId="96" xfId="42" applyNumberFormat="1" applyFont="1" applyFill="1" applyBorder="1" applyAlignment="1" applyProtection="1">
      <alignment horizontal="center" textRotation="90" wrapText="1"/>
      <protection hidden="1"/>
    </xf>
    <xf numFmtId="0" fontId="32" fillId="38" borderId="118" xfId="0" applyNumberFormat="1" applyFont="1" applyFill="1" applyBorder="1" applyAlignment="1" applyProtection="1">
      <alignment horizontal="center" textRotation="90" wrapText="1"/>
      <protection hidden="1"/>
    </xf>
    <xf numFmtId="0" fontId="32" fillId="38" borderId="119" xfId="0" applyNumberFormat="1" applyFont="1" applyFill="1" applyBorder="1" applyAlignment="1" applyProtection="1">
      <alignment horizontal="center" textRotation="90" wrapText="1"/>
      <protection hidden="1"/>
    </xf>
    <xf numFmtId="0" fontId="32" fillId="38" borderId="120" xfId="0" applyNumberFormat="1" applyFont="1" applyFill="1" applyBorder="1" applyAlignment="1" applyProtection="1">
      <alignment horizontal="center" textRotation="90" wrapText="1"/>
      <protection hidden="1"/>
    </xf>
    <xf numFmtId="0" fontId="32" fillId="38" borderId="115" xfId="42" applyNumberFormat="1" applyFont="1" applyFill="1" applyBorder="1" applyAlignment="1" applyProtection="1">
      <alignment horizontal="center" textRotation="90" wrapText="1"/>
      <protection hidden="1"/>
    </xf>
    <xf numFmtId="0" fontId="32" fillId="38" borderId="52" xfId="42" applyNumberFormat="1" applyFont="1" applyFill="1" applyBorder="1" applyAlignment="1" applyProtection="1">
      <alignment horizontal="center" textRotation="90" wrapText="1"/>
      <protection hidden="1"/>
    </xf>
    <xf numFmtId="0" fontId="32" fillId="38" borderId="95" xfId="42" applyNumberFormat="1" applyFont="1" applyFill="1" applyBorder="1" applyAlignment="1" applyProtection="1">
      <alignment horizontal="center" textRotation="90" wrapText="1"/>
      <protection hidden="1"/>
    </xf>
    <xf numFmtId="0" fontId="32" fillId="38" borderId="118" xfId="42" applyNumberFormat="1" applyFont="1" applyFill="1" applyBorder="1" applyAlignment="1" applyProtection="1">
      <alignment horizontal="center" textRotation="90" wrapText="1"/>
      <protection hidden="1"/>
    </xf>
    <xf numFmtId="0" fontId="32" fillId="38" borderId="119" xfId="42" applyNumberFormat="1" applyFont="1" applyFill="1" applyBorder="1" applyAlignment="1" applyProtection="1">
      <alignment horizontal="center" textRotation="90" wrapText="1"/>
      <protection hidden="1"/>
    </xf>
    <xf numFmtId="0" fontId="32" fillId="38" borderId="120" xfId="42" applyNumberFormat="1" applyFont="1" applyFill="1" applyBorder="1" applyAlignment="1" applyProtection="1">
      <alignment horizontal="center" textRotation="90" wrapText="1"/>
      <protection hidden="1"/>
    </xf>
    <xf numFmtId="3" fontId="26" fillId="38" borderId="69" xfId="0" applyNumberFormat="1" applyFont="1" applyFill="1" applyBorder="1" applyAlignment="1" applyProtection="1">
      <alignment horizontal="center" vertical="center"/>
      <protection hidden="1"/>
    </xf>
    <xf numFmtId="3" fontId="26" fillId="38" borderId="68" xfId="0" applyNumberFormat="1" applyFont="1" applyFill="1" applyBorder="1" applyAlignment="1" applyProtection="1">
      <alignment horizontal="center" vertical="center"/>
      <protection hidden="1"/>
    </xf>
    <xf numFmtId="3" fontId="26" fillId="38" borderId="74" xfId="0" applyNumberFormat="1" applyFont="1" applyFill="1" applyBorder="1" applyAlignment="1" applyProtection="1">
      <alignment horizontal="center" vertical="center"/>
      <protection hidden="1"/>
    </xf>
    <xf numFmtId="0" fontId="27" fillId="38" borderId="116" xfId="0" applyNumberFormat="1" applyFont="1" applyFill="1" applyBorder="1" applyAlignment="1" applyProtection="1">
      <alignment horizontal="center" textRotation="90"/>
      <protection hidden="1"/>
    </xf>
    <xf numFmtId="0" fontId="27" fillId="38" borderId="117" xfId="0" applyNumberFormat="1" applyFont="1" applyFill="1" applyBorder="1" applyAlignment="1" applyProtection="1">
      <alignment horizontal="center" textRotation="90"/>
      <protection hidden="1"/>
    </xf>
    <xf numFmtId="0" fontId="27" fillId="38" borderId="112" xfId="0" applyNumberFormat="1" applyFont="1" applyFill="1" applyBorder="1" applyAlignment="1" applyProtection="1">
      <alignment horizontal="center" textRotation="90"/>
      <protection hidden="1"/>
    </xf>
    <xf numFmtId="164" fontId="37" fillId="38" borderId="14" xfId="0" applyNumberFormat="1" applyFont="1" applyFill="1" applyBorder="1" applyAlignment="1" applyProtection="1">
      <alignment horizontal="center" vertical="center"/>
      <protection hidden="1"/>
    </xf>
    <xf numFmtId="164" fontId="37" fillId="38" borderId="131" xfId="0" applyNumberFormat="1" applyFont="1" applyFill="1" applyBorder="1" applyAlignment="1" applyProtection="1">
      <alignment horizontal="center" vertical="center"/>
      <protection hidden="1"/>
    </xf>
    <xf numFmtId="0" fontId="26" fillId="35" borderId="11" xfId="0" applyFont="1" applyFill="1" applyBorder="1" applyAlignment="1" applyProtection="1">
      <alignment horizontal="center" vertical="center" wrapText="1"/>
      <protection hidden="1"/>
    </xf>
    <xf numFmtId="0" fontId="37" fillId="35" borderId="11" xfId="0" applyFont="1" applyFill="1" applyBorder="1" applyAlignment="1" applyProtection="1">
      <alignment horizontal="center" vertical="center" wrapText="1"/>
      <protection hidden="1"/>
    </xf>
    <xf numFmtId="0" fontId="37" fillId="35" borderId="14" xfId="0" applyFont="1" applyFill="1" applyBorder="1" applyAlignment="1" applyProtection="1">
      <alignment horizontal="center" vertical="center" wrapText="1"/>
      <protection hidden="1"/>
    </xf>
    <xf numFmtId="0" fontId="33" fillId="38" borderId="36" xfId="0" applyFont="1" applyFill="1" applyBorder="1" applyAlignment="1" applyProtection="1">
      <alignment horizontal="center" vertical="top" wrapText="1"/>
      <protection hidden="1"/>
    </xf>
    <xf numFmtId="0" fontId="33" fillId="38" borderId="0" xfId="0" applyFont="1" applyFill="1" applyBorder="1" applyAlignment="1" applyProtection="1">
      <alignment horizontal="center" vertical="top" wrapText="1"/>
      <protection hidden="1"/>
    </xf>
    <xf numFmtId="0" fontId="33" fillId="38" borderId="37" xfId="0" applyFont="1" applyFill="1" applyBorder="1" applyAlignment="1" applyProtection="1">
      <alignment horizontal="center" vertical="top" wrapText="1"/>
      <protection hidden="1"/>
    </xf>
    <xf numFmtId="0" fontId="26" fillId="38" borderId="67" xfId="0" applyFont="1" applyFill="1" applyBorder="1" applyAlignment="1" applyProtection="1">
      <alignment horizontal="center" vertical="center"/>
      <protection hidden="1"/>
    </xf>
    <xf numFmtId="0" fontId="26" fillId="38" borderId="68" xfId="0" applyFont="1" applyFill="1" applyBorder="1" applyAlignment="1" applyProtection="1">
      <alignment horizontal="center" vertical="center"/>
      <protection hidden="1"/>
    </xf>
    <xf numFmtId="0" fontId="26" fillId="38" borderId="45" xfId="0" applyFont="1" applyFill="1" applyBorder="1" applyAlignment="1" applyProtection="1">
      <alignment horizontal="center" vertical="center"/>
      <protection hidden="1"/>
    </xf>
    <xf numFmtId="0" fontId="26" fillId="38" borderId="27" xfId="0" applyFont="1" applyFill="1" applyBorder="1" applyAlignment="1" applyProtection="1">
      <alignment horizontal="left" vertical="center" wrapText="1"/>
      <protection hidden="1"/>
    </xf>
    <xf numFmtId="0" fontId="26" fillId="38" borderId="28" xfId="0" applyFont="1" applyFill="1" applyBorder="1" applyAlignment="1" applyProtection="1">
      <alignment horizontal="left" vertical="center" wrapText="1"/>
      <protection hidden="1"/>
    </xf>
    <xf numFmtId="0" fontId="26" fillId="38" borderId="75" xfId="0" applyFont="1" applyFill="1" applyBorder="1" applyAlignment="1" applyProtection="1">
      <alignment horizontal="left" vertical="center" wrapText="1"/>
      <protection hidden="1"/>
    </xf>
    <xf numFmtId="0" fontId="26" fillId="38" borderId="30" xfId="0" applyFont="1" applyFill="1" applyBorder="1" applyAlignment="1" applyProtection="1">
      <alignment horizontal="left" vertical="center" wrapText="1"/>
      <protection hidden="1"/>
    </xf>
    <xf numFmtId="0" fontId="26" fillId="38" borderId="26" xfId="0" applyFont="1" applyFill="1" applyBorder="1" applyAlignment="1" applyProtection="1">
      <alignment horizontal="left" vertical="center" wrapText="1"/>
      <protection hidden="1"/>
    </xf>
    <xf numFmtId="0" fontId="26" fillId="38" borderId="61" xfId="0" applyFont="1" applyFill="1" applyBorder="1" applyAlignment="1" applyProtection="1">
      <alignment horizontal="left" vertical="center" wrapText="1"/>
      <protection hidden="1"/>
    </xf>
    <xf numFmtId="0" fontId="35" fillId="39" borderId="26" xfId="0" applyFont="1" applyFill="1" applyBorder="1" applyAlignment="1" applyProtection="1">
      <alignment vertical="center"/>
      <protection hidden="1"/>
    </xf>
    <xf numFmtId="0" fontId="40" fillId="38" borderId="25" xfId="42" applyNumberFormat="1" applyFont="1" applyFill="1" applyBorder="1" applyAlignment="1" applyProtection="1">
      <alignment horizontal="center" vertical="center" wrapText="1"/>
      <protection hidden="1"/>
    </xf>
    <xf numFmtId="0" fontId="40" fillId="38" borderId="42" xfId="42" applyNumberFormat="1" applyFont="1" applyFill="1" applyBorder="1" applyAlignment="1" applyProtection="1">
      <alignment horizontal="center" vertical="center" wrapText="1"/>
      <protection hidden="1"/>
    </xf>
    <xf numFmtId="0" fontId="40" fillId="38" borderId="56" xfId="42" applyNumberFormat="1" applyFont="1" applyFill="1" applyBorder="1" applyAlignment="1" applyProtection="1">
      <alignment horizontal="center" vertical="center" wrapText="1"/>
      <protection hidden="1"/>
    </xf>
    <xf numFmtId="0" fontId="29" fillId="38" borderId="27" xfId="0" applyFont="1" applyFill="1" applyBorder="1" applyAlignment="1" applyProtection="1">
      <alignment horizontal="center" vertical="center" wrapText="1"/>
      <protection hidden="1"/>
    </xf>
    <xf numFmtId="0" fontId="29" fillId="38" borderId="28" xfId="0" applyFont="1" applyFill="1" applyBorder="1" applyAlignment="1" applyProtection="1">
      <alignment horizontal="center" vertical="center" wrapText="1"/>
      <protection hidden="1"/>
    </xf>
    <xf numFmtId="0" fontId="29" fillId="38" borderId="29" xfId="0" applyFont="1" applyFill="1" applyBorder="1" applyAlignment="1" applyProtection="1">
      <alignment horizontal="center" vertical="center" wrapText="1"/>
      <protection hidden="1"/>
    </xf>
    <xf numFmtId="0" fontId="29" fillId="38" borderId="36" xfId="0" applyFont="1" applyFill="1" applyBorder="1" applyAlignment="1" applyProtection="1">
      <alignment horizontal="center" vertical="center" wrapText="1"/>
      <protection hidden="1"/>
    </xf>
    <xf numFmtId="0" fontId="29" fillId="38" borderId="0" xfId="0" applyFont="1" applyFill="1" applyBorder="1" applyAlignment="1" applyProtection="1">
      <alignment horizontal="center" vertical="center" wrapText="1"/>
      <protection hidden="1"/>
    </xf>
    <xf numFmtId="0" fontId="29" fillId="38" borderId="37" xfId="0" applyFont="1" applyFill="1" applyBorder="1" applyAlignment="1" applyProtection="1">
      <alignment horizontal="center" vertical="center" wrapText="1"/>
      <protection hidden="1"/>
    </xf>
    <xf numFmtId="0" fontId="29" fillId="38" borderId="30" xfId="0" applyFont="1" applyFill="1" applyBorder="1" applyAlignment="1" applyProtection="1">
      <alignment horizontal="center" vertical="center" wrapText="1"/>
      <protection hidden="1"/>
    </xf>
    <xf numFmtId="0" fontId="29" fillId="38" borderId="26" xfId="0" applyFont="1" applyFill="1" applyBorder="1" applyAlignment="1" applyProtection="1">
      <alignment horizontal="center" vertical="center" wrapText="1"/>
      <protection hidden="1"/>
    </xf>
    <xf numFmtId="0" fontId="29" fillId="38" borderId="41" xfId="0" applyFont="1" applyFill="1" applyBorder="1" applyAlignment="1" applyProtection="1">
      <alignment horizontal="center" vertical="center" wrapText="1"/>
      <protection hidden="1"/>
    </xf>
    <xf numFmtId="3" fontId="35" fillId="38" borderId="25" xfId="0" applyNumberFormat="1" applyFont="1" applyFill="1" applyBorder="1" applyAlignment="1" applyProtection="1">
      <alignment horizontal="center" vertical="center" wrapText="1"/>
      <protection hidden="1"/>
    </xf>
    <xf numFmtId="3" fontId="35" fillId="38" borderId="42" xfId="0" applyNumberFormat="1" applyFont="1" applyFill="1" applyBorder="1" applyAlignment="1" applyProtection="1">
      <alignment horizontal="center" vertical="center" wrapText="1"/>
      <protection hidden="1"/>
    </xf>
    <xf numFmtId="3" fontId="35" fillId="38" borderId="56" xfId="0" applyNumberFormat="1" applyFont="1" applyFill="1" applyBorder="1" applyAlignment="1" applyProtection="1">
      <alignment horizontal="center" vertical="center" wrapText="1"/>
      <protection hidden="1"/>
    </xf>
    <xf numFmtId="0" fontId="35" fillId="38" borderId="25" xfId="0" applyFont="1" applyFill="1" applyBorder="1" applyAlignment="1" applyProtection="1">
      <alignment horizontal="center" vertical="center" wrapText="1"/>
      <protection hidden="1"/>
    </xf>
    <xf numFmtId="0" fontId="35" fillId="38" borderId="42" xfId="0" applyFont="1" applyFill="1" applyBorder="1" applyAlignment="1" applyProtection="1">
      <alignment horizontal="center" vertical="center" wrapText="1"/>
      <protection hidden="1"/>
    </xf>
    <xf numFmtId="0" fontId="35" fillId="38" borderId="56" xfId="0" applyFont="1" applyFill="1" applyBorder="1" applyAlignment="1" applyProtection="1">
      <alignment horizontal="center" vertical="center" wrapText="1"/>
      <protection hidden="1"/>
    </xf>
  </cellXfs>
  <cellStyles count="5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Excel Built-in Normal" xfId="44"/>
    <cellStyle name="Excel Built-in Normal 1" xfId="42"/>
    <cellStyle name="Excel Built-in Normal 2" xfId="45"/>
    <cellStyle name="Hypertextový odkaz" xfId="51" builtinId="8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ázev 2" xfId="52"/>
    <cellStyle name="Neutrální" xfId="8" builtinId="28" customBuiltin="1"/>
    <cellStyle name="Normální" xfId="0" builtinId="0"/>
    <cellStyle name="Normální 2" xfId="43"/>
    <cellStyle name="normální 2 2" xfId="47"/>
    <cellStyle name="Normální 2 3" xfId="46"/>
    <cellStyle name="Normální 2 4" xfId="49"/>
    <cellStyle name="Normální 2 5" xfId="50"/>
    <cellStyle name="Poznámka" xfId="15" builtinId="10" customBuiltin="1"/>
    <cellStyle name="Propojená buňka" xfId="12" builtinId="24" customBuiltin="1"/>
    <cellStyle name="Správně" xfId="6" builtinId="26" customBuiltin="1"/>
    <cellStyle name="Styl 1" xfId="48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6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898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898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8989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CCE9AD"/>
      <color rgb="FFF5FEA4"/>
      <color rgb="FFA9DA74"/>
      <color rgb="FFCAE8AA"/>
      <color rgb="FFC6E6A2"/>
      <color rgb="FFF7C903"/>
      <color rgb="FFABDB77"/>
      <color rgb="FFFFFF00"/>
      <color rgb="FF7CBF33"/>
      <color rgb="FFFFF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www.msmt.cz/strukturalni-fondy-1/vyhlasene-vyzvy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39</xdr:row>
      <xdr:rowOff>19049</xdr:rowOff>
    </xdr:from>
    <xdr:to>
      <xdr:col>9</xdr:col>
      <xdr:colOff>5175</xdr:colOff>
      <xdr:row>45</xdr:row>
      <xdr:rowOff>70376</xdr:rowOff>
    </xdr:to>
    <xdr:pic>
      <xdr:nvPicPr>
        <xdr:cNvPr id="2" name="Obráze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4857749"/>
          <a:ext cx="4320000" cy="1137176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</xdr:colOff>
      <xdr:row>39</xdr:row>
      <xdr:rowOff>9525</xdr:rowOff>
    </xdr:from>
    <xdr:to>
      <xdr:col>15</xdr:col>
      <xdr:colOff>380137</xdr:colOff>
      <xdr:row>45</xdr:row>
      <xdr:rowOff>3676</xdr:rowOff>
    </xdr:to>
    <xdr:pic>
      <xdr:nvPicPr>
        <xdr:cNvPr id="3" name="Obráze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3275" y="4848225"/>
          <a:ext cx="2275612" cy="10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</xdr:row>
      <xdr:rowOff>76200</xdr:rowOff>
    </xdr:from>
    <xdr:to>
      <xdr:col>16</xdr:col>
      <xdr:colOff>0</xdr:colOff>
      <xdr:row>4</xdr:row>
      <xdr:rowOff>142592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8175" y="257175"/>
          <a:ext cx="8677275" cy="609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P42"/>
  <sheetViews>
    <sheetView tabSelected="1" zoomScaleNormal="100" workbookViewId="0">
      <selection activeCell="B12" sqref="B12:P12"/>
    </sheetView>
  </sheetViews>
  <sheetFormatPr defaultRowHeight="14.25" x14ac:dyDescent="0.2"/>
  <cols>
    <col min="1" max="1" width="2.42578125" style="2" customWidth="1"/>
    <col min="2" max="2" width="8.7109375" style="2" customWidth="1"/>
    <col min="3" max="3" width="8.42578125" style="2" customWidth="1"/>
    <col min="4" max="5" width="7.42578125" style="2" customWidth="1"/>
    <col min="6" max="6" width="6.5703125" style="2" customWidth="1"/>
    <col min="7" max="11" width="8.85546875" style="2" customWidth="1"/>
    <col min="12" max="12" width="10" style="2" customWidth="1"/>
    <col min="13" max="13" width="6.42578125" style="2" customWidth="1"/>
    <col min="14" max="14" width="9.28515625" style="2" customWidth="1"/>
    <col min="15" max="15" width="13.28515625" style="2" customWidth="1"/>
    <col min="16" max="16" width="8.7109375" style="2" customWidth="1"/>
    <col min="17" max="16384" width="9.140625" style="2"/>
  </cols>
  <sheetData>
    <row r="7" spans="2:16" ht="40.5" x14ac:dyDescent="0.2">
      <c r="B7" s="424" t="s">
        <v>46</v>
      </c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</row>
    <row r="8" spans="2:16" ht="20.25" x14ac:dyDescent="0.2">
      <c r="B8" s="426" t="s">
        <v>41</v>
      </c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6"/>
    </row>
    <row r="9" spans="2:16" ht="15" customHeight="1" x14ac:dyDescent="0.2">
      <c r="B9" s="425" t="s">
        <v>137</v>
      </c>
      <c r="C9" s="425"/>
      <c r="D9" s="425"/>
      <c r="E9" s="425"/>
      <c r="F9" s="425"/>
      <c r="G9" s="425"/>
      <c r="H9" s="425"/>
      <c r="I9" s="425"/>
      <c r="J9" s="425"/>
      <c r="K9" s="425"/>
      <c r="L9" s="425"/>
      <c r="M9" s="425"/>
      <c r="N9" s="425"/>
      <c r="O9" s="425"/>
      <c r="P9" s="425"/>
    </row>
    <row r="10" spans="2:16" ht="14.25" customHeight="1" x14ac:dyDescent="0.2">
      <c r="B10" s="1"/>
      <c r="C10" s="3"/>
      <c r="D10" s="3"/>
      <c r="E10" s="3"/>
      <c r="F10" s="3"/>
      <c r="G10" s="3"/>
      <c r="H10" s="3"/>
      <c r="I10" s="3"/>
      <c r="J10" s="3"/>
      <c r="K10" s="3"/>
    </row>
    <row r="11" spans="2:16" ht="192" customHeight="1" x14ac:dyDescent="0.2">
      <c r="B11" s="427" t="s">
        <v>173</v>
      </c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</row>
    <row r="12" spans="2:16" ht="25.5" x14ac:dyDescent="0.2">
      <c r="B12" s="428" t="s">
        <v>17</v>
      </c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30"/>
    </row>
    <row r="13" spans="2:16" s="12" customFormat="1" ht="18.95" customHeight="1" x14ac:dyDescent="0.25">
      <c r="B13" s="20" t="s">
        <v>19</v>
      </c>
      <c r="C13" s="14" t="s">
        <v>138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</row>
    <row r="14" spans="2:16" s="12" customFormat="1" ht="18.95" customHeight="1" x14ac:dyDescent="0.25">
      <c r="B14" s="21" t="s">
        <v>20</v>
      </c>
      <c r="C14" s="16" t="s">
        <v>172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</row>
    <row r="15" spans="2:16" s="12" customFormat="1" ht="18.95" customHeight="1" x14ac:dyDescent="0.25">
      <c r="B15" s="21" t="s">
        <v>18</v>
      </c>
      <c r="C15" s="16" t="s">
        <v>47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</row>
    <row r="16" spans="2:16" s="12" customFormat="1" ht="18.95" customHeight="1" x14ac:dyDescent="0.25">
      <c r="B16" s="21" t="s">
        <v>42</v>
      </c>
      <c r="C16" s="16" t="s">
        <v>44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7"/>
    </row>
    <row r="17" spans="2:16" s="12" customFormat="1" ht="18.95" customHeight="1" x14ac:dyDescent="0.25">
      <c r="B17" s="22" t="s">
        <v>45</v>
      </c>
      <c r="C17" s="18" t="s">
        <v>43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</row>
    <row r="20" spans="2:16" ht="15" customHeight="1" x14ac:dyDescent="0.25">
      <c r="B20" s="9"/>
      <c r="C20" s="431" t="s">
        <v>49</v>
      </c>
      <c r="D20" s="431"/>
      <c r="E20" s="431"/>
      <c r="F20" s="431"/>
      <c r="G20" s="431"/>
      <c r="H20" s="431"/>
      <c r="I20" s="431"/>
      <c r="J20" s="431"/>
      <c r="K20" s="431"/>
      <c r="L20" s="431"/>
      <c r="M20" s="431"/>
      <c r="N20" s="431"/>
      <c r="O20" s="431"/>
      <c r="P20" s="7"/>
    </row>
    <row r="21" spans="2:16" x14ac:dyDescent="0.2">
      <c r="B21" s="10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/>
    </row>
    <row r="22" spans="2:16" ht="14.25" customHeight="1" x14ac:dyDescent="0.2">
      <c r="B22" s="10"/>
      <c r="C22" s="406" t="s">
        <v>59</v>
      </c>
      <c r="D22" s="407"/>
      <c r="E22" s="407"/>
      <c r="F22" s="407"/>
      <c r="G22" s="407"/>
      <c r="H22" s="408"/>
      <c r="I22" s="5"/>
      <c r="J22" s="415" t="s">
        <v>60</v>
      </c>
      <c r="K22" s="416"/>
      <c r="L22" s="416"/>
      <c r="M22" s="416"/>
      <c r="N22" s="416"/>
      <c r="O22" s="417"/>
      <c r="P22" s="6"/>
    </row>
    <row r="23" spans="2:16" ht="14.25" customHeight="1" x14ac:dyDescent="0.2">
      <c r="B23" s="10"/>
      <c r="C23" s="409"/>
      <c r="D23" s="410"/>
      <c r="E23" s="410"/>
      <c r="F23" s="410"/>
      <c r="G23" s="410"/>
      <c r="H23" s="411"/>
      <c r="I23" s="5"/>
      <c r="J23" s="418"/>
      <c r="K23" s="419"/>
      <c r="L23" s="419"/>
      <c r="M23" s="419"/>
      <c r="N23" s="419"/>
      <c r="O23" s="420"/>
      <c r="P23" s="6"/>
    </row>
    <row r="24" spans="2:16" ht="14.25" customHeight="1" x14ac:dyDescent="0.2">
      <c r="B24" s="10"/>
      <c r="C24" s="409"/>
      <c r="D24" s="410"/>
      <c r="E24" s="410"/>
      <c r="F24" s="410"/>
      <c r="G24" s="410"/>
      <c r="H24" s="411"/>
      <c r="I24" s="5"/>
      <c r="J24" s="418"/>
      <c r="K24" s="419"/>
      <c r="L24" s="419"/>
      <c r="M24" s="419"/>
      <c r="N24" s="419"/>
      <c r="O24" s="420"/>
      <c r="P24" s="6"/>
    </row>
    <row r="25" spans="2:16" ht="14.25" customHeight="1" x14ac:dyDescent="0.2">
      <c r="B25" s="10"/>
      <c r="C25" s="409"/>
      <c r="D25" s="410"/>
      <c r="E25" s="410"/>
      <c r="F25" s="410"/>
      <c r="G25" s="410"/>
      <c r="H25" s="411"/>
      <c r="I25" s="5"/>
      <c r="J25" s="418"/>
      <c r="K25" s="419"/>
      <c r="L25" s="419"/>
      <c r="M25" s="419"/>
      <c r="N25" s="419"/>
      <c r="O25" s="420"/>
      <c r="P25" s="6"/>
    </row>
    <row r="26" spans="2:16" ht="14.25" customHeight="1" x14ac:dyDescent="0.2">
      <c r="B26" s="10"/>
      <c r="C26" s="409"/>
      <c r="D26" s="410"/>
      <c r="E26" s="410"/>
      <c r="F26" s="410"/>
      <c r="G26" s="410"/>
      <c r="H26" s="411"/>
      <c r="I26" s="5"/>
      <c r="J26" s="418"/>
      <c r="K26" s="419"/>
      <c r="L26" s="419"/>
      <c r="M26" s="419"/>
      <c r="N26" s="419"/>
      <c r="O26" s="420"/>
      <c r="P26" s="6"/>
    </row>
    <row r="27" spans="2:16" ht="14.25" customHeight="1" x14ac:dyDescent="0.2">
      <c r="B27" s="10"/>
      <c r="C27" s="412"/>
      <c r="D27" s="413"/>
      <c r="E27" s="413"/>
      <c r="F27" s="413"/>
      <c r="G27" s="413"/>
      <c r="H27" s="414"/>
      <c r="I27" s="5"/>
      <c r="J27" s="421"/>
      <c r="K27" s="422"/>
      <c r="L27" s="422"/>
      <c r="M27" s="422"/>
      <c r="N27" s="422"/>
      <c r="O27" s="423"/>
      <c r="P27" s="6"/>
    </row>
    <row r="28" spans="2:16" x14ac:dyDescent="0.2">
      <c r="B28" s="10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</row>
    <row r="29" spans="2:16" x14ac:dyDescent="0.2">
      <c r="B29" s="10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</row>
    <row r="30" spans="2:16" x14ac:dyDescent="0.2">
      <c r="B30" s="10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</row>
    <row r="31" spans="2:16" ht="14.25" customHeight="1" x14ac:dyDescent="0.2">
      <c r="B31" s="10"/>
      <c r="C31" s="5"/>
      <c r="D31" s="5"/>
      <c r="E31" s="5"/>
      <c r="F31" s="5"/>
      <c r="G31" s="397" t="s">
        <v>61</v>
      </c>
      <c r="H31" s="398"/>
      <c r="I31" s="398"/>
      <c r="J31" s="398"/>
      <c r="K31" s="398"/>
      <c r="L31" s="399"/>
      <c r="M31" s="5"/>
      <c r="N31" s="5"/>
      <c r="O31" s="5"/>
      <c r="P31" s="6"/>
    </row>
    <row r="32" spans="2:16" ht="14.25" customHeight="1" x14ac:dyDescent="0.2">
      <c r="B32" s="10"/>
      <c r="C32" s="5"/>
      <c r="D32" s="5"/>
      <c r="E32" s="5"/>
      <c r="F32" s="5"/>
      <c r="G32" s="400"/>
      <c r="H32" s="401"/>
      <c r="I32" s="401"/>
      <c r="J32" s="401"/>
      <c r="K32" s="401"/>
      <c r="L32" s="402"/>
      <c r="M32" s="5"/>
      <c r="N32" s="5"/>
      <c r="O32" s="5"/>
      <c r="P32" s="6"/>
    </row>
    <row r="33" spans="2:16" ht="14.25" customHeight="1" x14ac:dyDescent="0.2">
      <c r="B33" s="10"/>
      <c r="C33" s="5"/>
      <c r="D33" s="5"/>
      <c r="E33" s="5"/>
      <c r="F33" s="5"/>
      <c r="G33" s="400"/>
      <c r="H33" s="401"/>
      <c r="I33" s="401"/>
      <c r="J33" s="401"/>
      <c r="K33" s="401"/>
      <c r="L33" s="402"/>
      <c r="M33" s="5"/>
      <c r="N33" s="5"/>
      <c r="O33" s="5"/>
      <c r="P33" s="6"/>
    </row>
    <row r="34" spans="2:16" ht="14.25" customHeight="1" x14ac:dyDescent="0.2">
      <c r="B34" s="10"/>
      <c r="C34" s="5"/>
      <c r="D34" s="5"/>
      <c r="E34" s="5"/>
      <c r="F34" s="5"/>
      <c r="G34" s="400"/>
      <c r="H34" s="401"/>
      <c r="I34" s="401"/>
      <c r="J34" s="401"/>
      <c r="K34" s="401"/>
      <c r="L34" s="402"/>
      <c r="M34" s="5"/>
      <c r="N34" s="5"/>
      <c r="O34" s="5"/>
      <c r="P34" s="6"/>
    </row>
    <row r="35" spans="2:16" ht="14.25" customHeight="1" x14ac:dyDescent="0.2">
      <c r="B35" s="10"/>
      <c r="C35" s="5"/>
      <c r="D35" s="5"/>
      <c r="E35" s="5"/>
      <c r="F35" s="5"/>
      <c r="G35" s="400"/>
      <c r="H35" s="401"/>
      <c r="I35" s="401"/>
      <c r="J35" s="401"/>
      <c r="K35" s="401"/>
      <c r="L35" s="402"/>
      <c r="M35" s="5"/>
      <c r="N35" s="5"/>
      <c r="O35" s="5"/>
      <c r="P35" s="6"/>
    </row>
    <row r="36" spans="2:16" ht="14.25" customHeight="1" x14ac:dyDescent="0.2">
      <c r="B36" s="10"/>
      <c r="C36" s="5"/>
      <c r="D36" s="5"/>
      <c r="E36" s="5"/>
      <c r="F36" s="5"/>
      <c r="G36" s="403"/>
      <c r="H36" s="404"/>
      <c r="I36" s="404"/>
      <c r="J36" s="404"/>
      <c r="K36" s="404"/>
      <c r="L36" s="405"/>
      <c r="M36" s="5"/>
      <c r="N36" s="5"/>
      <c r="O36" s="5"/>
      <c r="P36" s="6"/>
    </row>
    <row r="37" spans="2:16" x14ac:dyDescent="0.2">
      <c r="B37" s="10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</row>
    <row r="38" spans="2:16" x14ac:dyDescent="0.2">
      <c r="B38" s="1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8"/>
    </row>
    <row r="42" spans="2:16" ht="14.25" customHeight="1" x14ac:dyDescent="0.2"/>
  </sheetData>
  <sheetProtection algorithmName="SHA-512" hashValue="bTdNQbWpkRuaS+zmeaxdNfOerDHHlhaB5PPiXaCTjcvGHBpGrXuASjYnNc5GCWWMvfUgtaopYIvy8l3K5Ed5TQ==" saltValue="Jm4/jH6bTKSNwf0MCB09ng==" spinCount="100000" sheet="1" objects="1" scenarios="1"/>
  <mergeCells count="9">
    <mergeCell ref="G31:L36"/>
    <mergeCell ref="C22:H27"/>
    <mergeCell ref="J22:O27"/>
    <mergeCell ref="B7:P7"/>
    <mergeCell ref="B9:P9"/>
    <mergeCell ref="B8:P8"/>
    <mergeCell ref="B11:P11"/>
    <mergeCell ref="B12:P12"/>
    <mergeCell ref="C20:O20"/>
  </mergeCells>
  <hyperlinks>
    <hyperlink ref="J22:O27" location="VOŠ!A1" display="VYŠŠÍ ODBORNÁ ŠKOLA"/>
    <hyperlink ref="C22:H27" location="SŠ!A1" display="STŘEDNÍ ŠKOLA"/>
    <hyperlink ref="G31:L36" location="'SŠ + VOŠ'!A1" display="'SŠ + VOŠ'!A1"/>
  </hyperlinks>
  <pageMargins left="0.70866141732283472" right="0.70866141732283472" top="0.78740157480314965" bottom="0.78740157480314965" header="0.31496062992125984" footer="0.31496062992125984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AO108"/>
  <sheetViews>
    <sheetView zoomScaleNormal="100" workbookViewId="0">
      <selection activeCell="K25" sqref="K25:M25"/>
    </sheetView>
  </sheetViews>
  <sheetFormatPr defaultRowHeight="14.25" x14ac:dyDescent="0.25"/>
  <cols>
    <col min="1" max="1" width="2.42578125" style="33" customWidth="1"/>
    <col min="2" max="2" width="8.28515625" style="63" customWidth="1"/>
    <col min="3" max="3" width="7.28515625" style="34" customWidth="1"/>
    <col min="4" max="4" width="9" style="34" customWidth="1"/>
    <col min="5" max="5" width="9.140625" style="34" customWidth="1"/>
    <col min="6" max="6" width="9.42578125" style="34" customWidth="1"/>
    <col min="7" max="7" width="14.28515625" style="34" customWidth="1"/>
    <col min="8" max="8" width="14.5703125" style="34" customWidth="1"/>
    <col min="9" max="9" width="5" style="34" hidden="1" customWidth="1"/>
    <col min="10" max="10" width="3.5703125" style="34" customWidth="1"/>
    <col min="11" max="12" width="21.140625" style="34" customWidth="1"/>
    <col min="13" max="13" width="21.7109375" style="34" customWidth="1"/>
    <col min="14" max="14" width="12.28515625" style="33" customWidth="1"/>
    <col min="15" max="15" width="18.42578125" style="34" customWidth="1"/>
    <col min="16" max="16" width="5.28515625" style="34" hidden="1" customWidth="1"/>
    <col min="17" max="17" width="18" style="35" customWidth="1"/>
    <col min="18" max="18" width="2.85546875" style="198" customWidth="1"/>
    <col min="19" max="19" width="6.5703125" style="34" customWidth="1"/>
    <col min="20" max="20" width="6.42578125" style="34" customWidth="1"/>
    <col min="21" max="21" width="6.85546875" style="34" customWidth="1"/>
    <col min="22" max="22" width="6.42578125" style="34" customWidth="1"/>
    <col min="23" max="23" width="6.85546875" style="34" customWidth="1"/>
    <col min="24" max="24" width="7.85546875" style="34" customWidth="1"/>
    <col min="25" max="25" width="6.42578125" style="34" customWidth="1"/>
    <col min="26" max="26" width="6.7109375" style="34" customWidth="1"/>
    <col min="27" max="27" width="6.28515625" style="34" customWidth="1"/>
    <col min="28" max="28" width="6.5703125" style="34" customWidth="1"/>
    <col min="29" max="29" width="7.42578125" style="34" customWidth="1"/>
    <col min="30" max="16384" width="9.140625" style="33"/>
  </cols>
  <sheetData>
    <row r="1" spans="2:29" ht="15" thickBot="1" x14ac:dyDescent="0.3">
      <c r="B1" s="452" t="s">
        <v>48</v>
      </c>
      <c r="C1" s="453"/>
      <c r="D1" s="454"/>
      <c r="E1" s="213"/>
      <c r="F1" s="33"/>
      <c r="G1" s="33"/>
      <c r="H1" s="33"/>
      <c r="I1" s="33"/>
    </row>
    <row r="2" spans="2:29" ht="7.5" customHeight="1" x14ac:dyDescent="0.25">
      <c r="B2" s="257"/>
      <c r="C2" s="258"/>
      <c r="D2" s="258"/>
      <c r="E2" s="258"/>
      <c r="F2" s="258"/>
      <c r="G2" s="258"/>
      <c r="H2" s="258"/>
      <c r="I2" s="258"/>
      <c r="J2" s="258"/>
      <c r="K2" s="455" t="s">
        <v>142</v>
      </c>
      <c r="L2" s="456"/>
      <c r="M2" s="457"/>
      <c r="N2" s="464" t="s">
        <v>31</v>
      </c>
      <c r="O2" s="487" t="s">
        <v>33</v>
      </c>
      <c r="P2" s="254"/>
      <c r="Q2" s="490" t="s">
        <v>32</v>
      </c>
      <c r="S2" s="493" t="s">
        <v>13</v>
      </c>
      <c r="T2" s="436" t="s">
        <v>0</v>
      </c>
      <c r="U2" s="436" t="s">
        <v>1</v>
      </c>
      <c r="V2" s="436" t="s">
        <v>129</v>
      </c>
      <c r="W2" s="439" t="s">
        <v>9</v>
      </c>
      <c r="X2" s="442" t="s">
        <v>4</v>
      </c>
      <c r="Y2" s="436" t="s">
        <v>5</v>
      </c>
      <c r="Z2" s="436" t="s">
        <v>6</v>
      </c>
      <c r="AA2" s="436" t="s">
        <v>7</v>
      </c>
      <c r="AB2" s="445" t="s">
        <v>8</v>
      </c>
      <c r="AC2" s="479" t="s">
        <v>3</v>
      </c>
    </row>
    <row r="3" spans="2:29" ht="27.75" customHeight="1" x14ac:dyDescent="0.25">
      <c r="B3" s="496" t="s">
        <v>59</v>
      </c>
      <c r="C3" s="497"/>
      <c r="D3" s="497"/>
      <c r="E3" s="497"/>
      <c r="F3" s="497"/>
      <c r="G3" s="497"/>
      <c r="H3" s="497"/>
      <c r="I3" s="497"/>
      <c r="J3" s="498"/>
      <c r="K3" s="458"/>
      <c r="L3" s="459"/>
      <c r="M3" s="460"/>
      <c r="N3" s="465"/>
      <c r="O3" s="488"/>
      <c r="P3" s="255"/>
      <c r="Q3" s="491"/>
      <c r="S3" s="494"/>
      <c r="T3" s="437"/>
      <c r="U3" s="437"/>
      <c r="V3" s="437"/>
      <c r="W3" s="440"/>
      <c r="X3" s="443"/>
      <c r="Y3" s="437"/>
      <c r="Z3" s="437"/>
      <c r="AA3" s="437"/>
      <c r="AB3" s="446"/>
      <c r="AC3" s="480"/>
    </row>
    <row r="4" spans="2:29" s="34" customFormat="1" ht="29.25" customHeight="1" x14ac:dyDescent="0.3">
      <c r="B4" s="259"/>
      <c r="C4" s="260"/>
      <c r="D4" s="467" t="s">
        <v>139</v>
      </c>
      <c r="E4" s="467" t="s">
        <v>140</v>
      </c>
      <c r="F4" s="467" t="s">
        <v>39</v>
      </c>
      <c r="G4" s="468" t="s">
        <v>21</v>
      </c>
      <c r="H4" s="468" t="s">
        <v>22</v>
      </c>
      <c r="I4" s="262"/>
      <c r="J4" s="262"/>
      <c r="K4" s="458"/>
      <c r="L4" s="459"/>
      <c r="M4" s="460"/>
      <c r="N4" s="465"/>
      <c r="O4" s="488"/>
      <c r="P4" s="255">
        <f>IF(SUM($X$57:$X$83)&lt;&gt;0,1,0)</f>
        <v>0</v>
      </c>
      <c r="Q4" s="491"/>
      <c r="R4" s="198"/>
      <c r="S4" s="494"/>
      <c r="T4" s="437"/>
      <c r="U4" s="437"/>
      <c r="V4" s="437"/>
      <c r="W4" s="440"/>
      <c r="X4" s="443"/>
      <c r="Y4" s="437"/>
      <c r="Z4" s="437"/>
      <c r="AA4" s="437"/>
      <c r="AB4" s="446"/>
      <c r="AC4" s="480"/>
    </row>
    <row r="5" spans="2:29" s="34" customFormat="1" ht="27" customHeight="1" x14ac:dyDescent="0.25">
      <c r="B5" s="259"/>
      <c r="C5" s="312"/>
      <c r="D5" s="467"/>
      <c r="E5" s="467"/>
      <c r="F5" s="467"/>
      <c r="G5" s="468"/>
      <c r="H5" s="468"/>
      <c r="I5" s="262"/>
      <c r="J5" s="262"/>
      <c r="K5" s="458"/>
      <c r="L5" s="459"/>
      <c r="M5" s="460"/>
      <c r="N5" s="465"/>
      <c r="O5" s="488"/>
      <c r="P5" s="255">
        <f>IF(SUM($X$11:$X$55)&lt;&gt;0,1,0)</f>
        <v>0</v>
      </c>
      <c r="Q5" s="491"/>
      <c r="R5" s="198"/>
      <c r="S5" s="494"/>
      <c r="T5" s="437"/>
      <c r="U5" s="437"/>
      <c r="V5" s="437"/>
      <c r="W5" s="440"/>
      <c r="X5" s="443"/>
      <c r="Y5" s="437"/>
      <c r="Z5" s="437"/>
      <c r="AA5" s="437"/>
      <c r="AB5" s="446"/>
      <c r="AC5" s="480"/>
    </row>
    <row r="6" spans="2:29" s="37" customFormat="1" ht="23.25" customHeight="1" x14ac:dyDescent="0.25">
      <c r="B6" s="259"/>
      <c r="C6" s="67" t="s">
        <v>55</v>
      </c>
      <c r="D6" s="13">
        <v>0</v>
      </c>
      <c r="E6" s="13">
        <v>0</v>
      </c>
      <c r="F6" s="64" t="s">
        <v>40</v>
      </c>
      <c r="G6" s="68">
        <f>IF((D6+E6)&gt;0,200000,0)</f>
        <v>0</v>
      </c>
      <c r="H6" s="68">
        <f>IF(I6&lt;5000001,I6,5000000)</f>
        <v>0</v>
      </c>
      <c r="I6" s="315">
        <f>G6+D6*2000+E6*500</f>
        <v>0</v>
      </c>
      <c r="J6" s="263"/>
      <c r="K6" s="458"/>
      <c r="L6" s="459"/>
      <c r="M6" s="460"/>
      <c r="N6" s="465"/>
      <c r="O6" s="488"/>
      <c r="P6" s="256">
        <f>IF((D6+E6=0),IF(Q56&gt;0,1,0),0)</f>
        <v>0</v>
      </c>
      <c r="Q6" s="491"/>
      <c r="R6" s="198"/>
      <c r="S6" s="494"/>
      <c r="T6" s="437"/>
      <c r="U6" s="437"/>
      <c r="V6" s="437"/>
      <c r="W6" s="440"/>
      <c r="X6" s="443"/>
      <c r="Y6" s="437"/>
      <c r="Z6" s="437"/>
      <c r="AA6" s="437"/>
      <c r="AB6" s="446"/>
      <c r="AC6" s="480"/>
    </row>
    <row r="7" spans="2:29" s="37" customFormat="1" ht="28.5" hidden="1" customHeight="1" x14ac:dyDescent="0.25">
      <c r="B7" s="259"/>
      <c r="C7" s="276" t="s">
        <v>56</v>
      </c>
      <c r="D7" s="13">
        <v>0</v>
      </c>
      <c r="E7" s="13">
        <v>0</v>
      </c>
      <c r="F7" s="36"/>
      <c r="G7" s="277">
        <f>IF((D7+E7)&gt;0,200000,0)</f>
        <v>0</v>
      </c>
      <c r="H7" s="277">
        <f>G7+D7*2000+E7*500</f>
        <v>0</v>
      </c>
      <c r="I7" s="264"/>
      <c r="J7" s="263"/>
      <c r="K7" s="458"/>
      <c r="L7" s="459"/>
      <c r="M7" s="460"/>
      <c r="N7" s="465"/>
      <c r="O7" s="488"/>
      <c r="P7" s="256">
        <f>IF((D7+E7=0),IF(Q84&gt;0,1,0),0)</f>
        <v>0</v>
      </c>
      <c r="Q7" s="491"/>
      <c r="S7" s="495"/>
      <c r="T7" s="438"/>
      <c r="U7" s="438"/>
      <c r="V7" s="438"/>
      <c r="W7" s="441"/>
      <c r="X7" s="444"/>
      <c r="Y7" s="438"/>
      <c r="Z7" s="438"/>
      <c r="AA7" s="438"/>
      <c r="AB7" s="447"/>
      <c r="AC7" s="481"/>
    </row>
    <row r="8" spans="2:29" s="28" customFormat="1" ht="12.75" customHeight="1" thickBot="1" x14ac:dyDescent="0.3">
      <c r="B8" s="259"/>
      <c r="C8" s="261"/>
      <c r="D8" s="261"/>
      <c r="E8" s="261"/>
      <c r="F8" s="261"/>
      <c r="G8" s="261"/>
      <c r="H8" s="261"/>
      <c r="I8" s="263"/>
      <c r="J8" s="263"/>
      <c r="K8" s="461"/>
      <c r="L8" s="462"/>
      <c r="M8" s="463"/>
      <c r="N8" s="466"/>
      <c r="O8" s="489"/>
      <c r="P8" s="263"/>
      <c r="Q8" s="492"/>
      <c r="S8" s="432" t="s">
        <v>11</v>
      </c>
      <c r="T8" s="433"/>
      <c r="U8" s="433"/>
      <c r="V8" s="433"/>
      <c r="W8" s="434"/>
      <c r="X8" s="435" t="s">
        <v>10</v>
      </c>
      <c r="Y8" s="433"/>
      <c r="Z8" s="433"/>
      <c r="AA8" s="433"/>
      <c r="AB8" s="434"/>
      <c r="AC8" s="265" t="s">
        <v>2</v>
      </c>
    </row>
    <row r="9" spans="2:29" s="28" customFormat="1" ht="21" customHeight="1" thickBot="1" x14ac:dyDescent="0.3">
      <c r="B9" s="472" t="s">
        <v>57</v>
      </c>
      <c r="C9" s="473"/>
      <c r="D9" s="473"/>
      <c r="E9" s="473"/>
      <c r="F9" s="473"/>
      <c r="G9" s="473"/>
      <c r="H9" s="473"/>
      <c r="I9" s="473"/>
      <c r="J9" s="473"/>
      <c r="K9" s="474" t="str">
        <f>K56</f>
        <v xml:space="preserve"> zbývá rozdělit</v>
      </c>
      <c r="L9" s="474"/>
      <c r="M9" s="474"/>
      <c r="N9" s="167">
        <f>N56</f>
        <v>0</v>
      </c>
      <c r="O9" s="167"/>
      <c r="P9" s="164">
        <f>P56</f>
        <v>0</v>
      </c>
      <c r="Q9" s="166">
        <f>Q56</f>
        <v>0</v>
      </c>
      <c r="S9" s="308">
        <v>54000</v>
      </c>
      <c r="T9" s="249">
        <v>50501</v>
      </c>
      <c r="U9" s="249">
        <v>52601</v>
      </c>
      <c r="V9" s="249">
        <v>52105</v>
      </c>
      <c r="W9" s="309">
        <v>51212</v>
      </c>
      <c r="X9" s="250">
        <v>51010</v>
      </c>
      <c r="Y9" s="251">
        <v>51610</v>
      </c>
      <c r="Z9" s="251">
        <v>51710</v>
      </c>
      <c r="AA9" s="251">
        <v>51510</v>
      </c>
      <c r="AB9" s="252">
        <v>52510</v>
      </c>
      <c r="AC9" s="253">
        <v>60000</v>
      </c>
    </row>
    <row r="10" spans="2:29" s="28" customFormat="1" ht="22.5" hidden="1" customHeight="1" thickBot="1" x14ac:dyDescent="0.3">
      <c r="B10" s="475" t="str">
        <f>B84</f>
        <v>Za VOŠ finance celkem</v>
      </c>
      <c r="C10" s="476"/>
      <c r="D10" s="476"/>
      <c r="E10" s="476"/>
      <c r="F10" s="476"/>
      <c r="G10" s="476"/>
      <c r="H10" s="476"/>
      <c r="I10" s="476"/>
      <c r="J10" s="476"/>
      <c r="K10" s="477" t="str">
        <f>K84</f>
        <v xml:space="preserve"> zbývá rozdělit</v>
      </c>
      <c r="L10" s="477"/>
      <c r="M10" s="477"/>
      <c r="N10" s="367">
        <f>N84</f>
        <v>0</v>
      </c>
      <c r="O10" s="367"/>
      <c r="P10" s="368">
        <f>P84</f>
        <v>0</v>
      </c>
      <c r="Q10" s="369">
        <f>Q84</f>
        <v>0</v>
      </c>
      <c r="S10" s="278">
        <v>54000</v>
      </c>
      <c r="T10" s="171">
        <v>50501</v>
      </c>
      <c r="U10" s="171">
        <v>52601</v>
      </c>
      <c r="V10" s="171">
        <v>52105</v>
      </c>
      <c r="W10" s="279">
        <v>51212</v>
      </c>
      <c r="X10" s="172">
        <v>51010</v>
      </c>
      <c r="Y10" s="173">
        <v>51610</v>
      </c>
      <c r="Z10" s="173">
        <v>51710</v>
      </c>
      <c r="AA10" s="173">
        <v>51510</v>
      </c>
      <c r="AB10" s="174">
        <v>52510</v>
      </c>
      <c r="AC10" s="175">
        <v>60000</v>
      </c>
    </row>
    <row r="11" spans="2:29" s="28" customFormat="1" ht="27.75" customHeight="1" x14ac:dyDescent="0.25">
      <c r="B11" s="77" t="s">
        <v>62</v>
      </c>
      <c r="C11" s="501" t="s">
        <v>63</v>
      </c>
      <c r="D11" s="501"/>
      <c r="E11" s="501"/>
      <c r="F11" s="501"/>
      <c r="G11" s="501"/>
      <c r="H11" s="501"/>
      <c r="I11" s="501"/>
      <c r="J11" s="501"/>
      <c r="K11" s="469" t="s">
        <v>155</v>
      </c>
      <c r="L11" s="470"/>
      <c r="M11" s="471"/>
      <c r="N11" s="170">
        <v>3502</v>
      </c>
      <c r="O11" s="23">
        <v>0</v>
      </c>
      <c r="P11" s="38">
        <f>IF($F$6="Ano",0,IF(ISNUMBER(O11),IF(O11&lt;12,0,O11),0))</f>
        <v>0</v>
      </c>
      <c r="Q11" s="106">
        <f>N11*P11</f>
        <v>0</v>
      </c>
      <c r="R11" s="198"/>
      <c r="S11" s="324"/>
      <c r="T11" s="132">
        <f>P11*1/24</f>
        <v>0</v>
      </c>
      <c r="U11" s="132"/>
      <c r="V11" s="348"/>
      <c r="W11" s="328"/>
      <c r="X11" s="342">
        <f>IF($P11&lt;&gt;0,"X",0)</f>
        <v>0</v>
      </c>
      <c r="Y11" s="348">
        <f>IF($P11&lt;&gt;0,"XXX",0)</f>
        <v>0</v>
      </c>
      <c r="Z11" s="348">
        <f>IF($P11&lt;&gt;0,"XXX",0)</f>
        <v>0</v>
      </c>
      <c r="AA11" s="348">
        <f>IF($P11&lt;&gt;0,"XXX",0)</f>
        <v>0</v>
      </c>
      <c r="AB11" s="134"/>
      <c r="AC11" s="181"/>
    </row>
    <row r="12" spans="2:29" s="28" customFormat="1" ht="15.75" hidden="1" customHeight="1" x14ac:dyDescent="0.25">
      <c r="B12" s="78"/>
      <c r="C12" s="79"/>
      <c r="D12" s="79"/>
      <c r="E12" s="79"/>
      <c r="F12" s="79"/>
      <c r="G12" s="79"/>
      <c r="H12" s="79"/>
      <c r="I12" s="80"/>
      <c r="J12" s="80"/>
      <c r="K12" s="83"/>
      <c r="L12" s="84"/>
      <c r="M12" s="157"/>
      <c r="N12" s="108"/>
      <c r="O12" s="32"/>
      <c r="P12" s="27"/>
      <c r="Q12" s="107"/>
      <c r="R12" s="198"/>
      <c r="S12" s="325"/>
      <c r="T12" s="136"/>
      <c r="U12" s="136"/>
      <c r="V12" s="349"/>
      <c r="W12" s="329"/>
      <c r="X12" s="344"/>
      <c r="Y12" s="349"/>
      <c r="Z12" s="349"/>
      <c r="AA12" s="349"/>
      <c r="AB12" s="138"/>
      <c r="AC12" s="182"/>
    </row>
    <row r="13" spans="2:29" s="28" customFormat="1" ht="30.95" customHeight="1" x14ac:dyDescent="0.25">
      <c r="B13" s="81" t="s">
        <v>64</v>
      </c>
      <c r="C13" s="451" t="s">
        <v>65</v>
      </c>
      <c r="D13" s="451"/>
      <c r="E13" s="451"/>
      <c r="F13" s="451"/>
      <c r="G13" s="451"/>
      <c r="H13" s="451"/>
      <c r="I13" s="451"/>
      <c r="J13" s="451"/>
      <c r="K13" s="448" t="s">
        <v>156</v>
      </c>
      <c r="L13" s="449"/>
      <c r="M13" s="450"/>
      <c r="N13" s="110">
        <v>5607</v>
      </c>
      <c r="O13" s="24">
        <v>0</v>
      </c>
      <c r="P13" s="30">
        <f>IF($F$6="Ano",0,IF(ISNUMBER(O13),IF(O13&lt;12,0,O13),0))</f>
        <v>0</v>
      </c>
      <c r="Q13" s="109">
        <f>N13*P13</f>
        <v>0</v>
      </c>
      <c r="R13" s="198"/>
      <c r="S13" s="326"/>
      <c r="T13" s="140">
        <f>P13*1/24</f>
        <v>0</v>
      </c>
      <c r="U13" s="140"/>
      <c r="V13" s="350"/>
      <c r="W13" s="330"/>
      <c r="X13" s="346">
        <f>IF($P13&lt;&gt;0,"X",0)</f>
        <v>0</v>
      </c>
      <c r="Y13" s="350">
        <f>IF($P13&lt;&gt;0,"XXX",0)</f>
        <v>0</v>
      </c>
      <c r="Z13" s="350">
        <f>IF($P13&lt;&gt;0,"XXX",0)</f>
        <v>0</v>
      </c>
      <c r="AA13" s="350">
        <f>IF($P13&lt;&gt;0,"XXX",0)</f>
        <v>0</v>
      </c>
      <c r="AB13" s="142"/>
      <c r="AC13" s="183"/>
    </row>
    <row r="14" spans="2:29" s="28" customFormat="1" ht="15" hidden="1" customHeight="1" x14ac:dyDescent="0.25">
      <c r="B14" s="81"/>
      <c r="C14" s="160"/>
      <c r="D14" s="160"/>
      <c r="E14" s="160"/>
      <c r="F14" s="160"/>
      <c r="G14" s="160"/>
      <c r="H14" s="160"/>
      <c r="I14" s="82"/>
      <c r="J14" s="82"/>
      <c r="K14" s="83"/>
      <c r="L14" s="84"/>
      <c r="M14" s="158"/>
      <c r="N14" s="110"/>
      <c r="O14" s="29"/>
      <c r="P14" s="30"/>
      <c r="Q14" s="109"/>
      <c r="R14" s="198"/>
      <c r="S14" s="326"/>
      <c r="T14" s="140"/>
      <c r="U14" s="140"/>
      <c r="V14" s="350"/>
      <c r="W14" s="330"/>
      <c r="X14" s="346"/>
      <c r="Y14" s="350"/>
      <c r="Z14" s="350"/>
      <c r="AA14" s="350"/>
      <c r="AB14" s="142"/>
      <c r="AC14" s="183"/>
    </row>
    <row r="15" spans="2:29" s="28" customFormat="1" ht="30.95" customHeight="1" x14ac:dyDescent="0.25">
      <c r="B15" s="81" t="s">
        <v>66</v>
      </c>
      <c r="C15" s="451" t="s">
        <v>67</v>
      </c>
      <c r="D15" s="451"/>
      <c r="E15" s="451"/>
      <c r="F15" s="451"/>
      <c r="G15" s="451"/>
      <c r="H15" s="451"/>
      <c r="I15" s="451"/>
      <c r="J15" s="451"/>
      <c r="K15" s="448" t="s">
        <v>157</v>
      </c>
      <c r="L15" s="449"/>
      <c r="M15" s="450"/>
      <c r="N15" s="110">
        <v>28035</v>
      </c>
      <c r="O15" s="24">
        <v>0</v>
      </c>
      <c r="P15" s="30">
        <f>IF($F$6="Ano",0,IF(ISNUMBER(O15),IF(O15&lt;12,0,O15),0))</f>
        <v>0</v>
      </c>
      <c r="Q15" s="109">
        <f>N15*P15</f>
        <v>0</v>
      </c>
      <c r="R15" s="198"/>
      <c r="S15" s="326"/>
      <c r="T15" s="140">
        <f>P15*1/24</f>
        <v>0</v>
      </c>
      <c r="U15" s="140"/>
      <c r="V15" s="350"/>
      <c r="W15" s="330"/>
      <c r="X15" s="346">
        <f>IF($P15&lt;&gt;0,"X",0)</f>
        <v>0</v>
      </c>
      <c r="Y15" s="350">
        <f>IF($P15&lt;&gt;0,"XXX",0)</f>
        <v>0</v>
      </c>
      <c r="Z15" s="350">
        <f>IF($P15&lt;&gt;0,"XXX",0)</f>
        <v>0</v>
      </c>
      <c r="AA15" s="350">
        <f>IF($P15&lt;&gt;0,"XXX",0)</f>
        <v>0</v>
      </c>
      <c r="AB15" s="142"/>
      <c r="AC15" s="183"/>
    </row>
    <row r="16" spans="2:29" s="28" customFormat="1" ht="19.5" hidden="1" customHeight="1" x14ac:dyDescent="0.25">
      <c r="B16" s="81"/>
      <c r="C16" s="160"/>
      <c r="D16" s="160"/>
      <c r="E16" s="160"/>
      <c r="F16" s="160"/>
      <c r="G16" s="160"/>
      <c r="H16" s="160"/>
      <c r="I16" s="82"/>
      <c r="J16" s="82"/>
      <c r="K16" s="83"/>
      <c r="L16" s="84"/>
      <c r="M16" s="158"/>
      <c r="N16" s="110"/>
      <c r="O16" s="29"/>
      <c r="P16" s="30"/>
      <c r="Q16" s="109"/>
      <c r="R16" s="198"/>
      <c r="S16" s="326"/>
      <c r="T16" s="140"/>
      <c r="U16" s="140"/>
      <c r="V16" s="350"/>
      <c r="W16" s="330"/>
      <c r="X16" s="346"/>
      <c r="Y16" s="350"/>
      <c r="Z16" s="350"/>
      <c r="AA16" s="350"/>
      <c r="AB16" s="142"/>
      <c r="AC16" s="183"/>
    </row>
    <row r="17" spans="2:29" s="28" customFormat="1" ht="30.95" customHeight="1" x14ac:dyDescent="0.25">
      <c r="B17" s="81" t="s">
        <v>68</v>
      </c>
      <c r="C17" s="451" t="s">
        <v>69</v>
      </c>
      <c r="D17" s="451"/>
      <c r="E17" s="451"/>
      <c r="F17" s="451"/>
      <c r="G17" s="451"/>
      <c r="H17" s="451"/>
      <c r="I17" s="451"/>
      <c r="J17" s="451"/>
      <c r="K17" s="448" t="s">
        <v>158</v>
      </c>
      <c r="L17" s="449"/>
      <c r="M17" s="450"/>
      <c r="N17" s="110">
        <v>4695</v>
      </c>
      <c r="O17" s="24">
        <v>0</v>
      </c>
      <c r="P17" s="30">
        <f>IF($F$6="Ano",0,IF(ISNUMBER(O17),IF(O17&lt;12,0,O17),0))</f>
        <v>0</v>
      </c>
      <c r="Q17" s="109">
        <f>N17*P17</f>
        <v>0</v>
      </c>
      <c r="R17" s="198"/>
      <c r="S17" s="326"/>
      <c r="T17" s="140">
        <f>P17*1/24</f>
        <v>0</v>
      </c>
      <c r="U17" s="140"/>
      <c r="V17" s="350"/>
      <c r="W17" s="330"/>
      <c r="X17" s="346">
        <f>IF($P17&lt;&gt;0,"X",0)</f>
        <v>0</v>
      </c>
      <c r="Y17" s="350">
        <f>IF($P17&lt;&gt;0,"XXX",0)</f>
        <v>0</v>
      </c>
      <c r="Z17" s="350">
        <f>IF($P17&lt;&gt;0,"XXX",0)</f>
        <v>0</v>
      </c>
      <c r="AA17" s="350">
        <f>IF($P17&lt;&gt;0,"XXX",0)</f>
        <v>0</v>
      </c>
      <c r="AB17" s="142"/>
      <c r="AC17" s="183"/>
    </row>
    <row r="18" spans="2:29" s="28" customFormat="1" ht="22.5" hidden="1" customHeight="1" x14ac:dyDescent="0.25">
      <c r="B18" s="81"/>
      <c r="C18" s="160"/>
      <c r="D18" s="160"/>
      <c r="E18" s="160"/>
      <c r="F18" s="160"/>
      <c r="G18" s="160"/>
      <c r="H18" s="160"/>
      <c r="I18" s="82"/>
      <c r="J18" s="82"/>
      <c r="K18" s="83"/>
      <c r="L18" s="84"/>
      <c r="M18" s="158"/>
      <c r="N18" s="110"/>
      <c r="O18" s="29"/>
      <c r="P18" s="30"/>
      <c r="Q18" s="109"/>
      <c r="R18" s="198"/>
      <c r="S18" s="326"/>
      <c r="T18" s="140"/>
      <c r="U18" s="140"/>
      <c r="V18" s="350"/>
      <c r="W18" s="330"/>
      <c r="X18" s="346"/>
      <c r="Y18" s="350"/>
      <c r="Z18" s="350"/>
      <c r="AA18" s="350"/>
      <c r="AB18" s="142"/>
      <c r="AC18" s="183"/>
    </row>
    <row r="19" spans="2:29" s="28" customFormat="1" ht="30.95" customHeight="1" x14ac:dyDescent="0.25">
      <c r="B19" s="81" t="s">
        <v>70</v>
      </c>
      <c r="C19" s="451" t="s">
        <v>71</v>
      </c>
      <c r="D19" s="451"/>
      <c r="E19" s="451"/>
      <c r="F19" s="451"/>
      <c r="G19" s="451"/>
      <c r="H19" s="451"/>
      <c r="I19" s="451"/>
      <c r="J19" s="451"/>
      <c r="K19" s="448" t="s">
        <v>143</v>
      </c>
      <c r="L19" s="449"/>
      <c r="M19" s="450"/>
      <c r="N19" s="110">
        <v>5019</v>
      </c>
      <c r="O19" s="24">
        <v>0</v>
      </c>
      <c r="P19" s="30">
        <f>IF(ISNUMBER(O19),IF(O19&lt;12,0,O19),0)</f>
        <v>0</v>
      </c>
      <c r="Q19" s="109">
        <f>N19*P19</f>
        <v>0</v>
      </c>
      <c r="R19" s="198"/>
      <c r="S19" s="326"/>
      <c r="T19" s="140">
        <f>P19*1/24</f>
        <v>0</v>
      </c>
      <c r="U19" s="140"/>
      <c r="V19" s="350"/>
      <c r="W19" s="330"/>
      <c r="X19" s="346">
        <f>IF($P19&lt;&gt;0,"X",0)</f>
        <v>0</v>
      </c>
      <c r="Y19" s="350">
        <f>IF($P19&lt;&gt;0,"XXX",0)</f>
        <v>0</v>
      </c>
      <c r="Z19" s="350">
        <f>IF($P19&lt;&gt;0,"XXX",0)</f>
        <v>0</v>
      </c>
      <c r="AA19" s="350">
        <f>IF($P19&lt;&gt;0,"XXX",0)</f>
        <v>0</v>
      </c>
      <c r="AB19" s="141"/>
      <c r="AC19" s="183"/>
    </row>
    <row r="20" spans="2:29" s="28" customFormat="1" ht="27.75" hidden="1" customHeight="1" x14ac:dyDescent="0.25">
      <c r="B20" s="81"/>
      <c r="C20" s="160"/>
      <c r="D20" s="160"/>
      <c r="E20" s="160"/>
      <c r="F20" s="160"/>
      <c r="G20" s="160"/>
      <c r="H20" s="160"/>
      <c r="I20" s="82"/>
      <c r="J20" s="82"/>
      <c r="K20" s="83"/>
      <c r="L20" s="84"/>
      <c r="M20" s="158"/>
      <c r="N20" s="110"/>
      <c r="O20" s="29"/>
      <c r="P20" s="30"/>
      <c r="Q20" s="109"/>
      <c r="R20" s="198"/>
      <c r="S20" s="326"/>
      <c r="T20" s="140"/>
      <c r="U20" s="140"/>
      <c r="V20" s="350"/>
      <c r="W20" s="330"/>
      <c r="X20" s="346"/>
      <c r="Y20" s="350"/>
      <c r="Z20" s="350"/>
      <c r="AA20" s="350"/>
      <c r="AB20" s="141"/>
      <c r="AC20" s="183"/>
    </row>
    <row r="21" spans="2:29" s="28" customFormat="1" ht="30.95" customHeight="1" x14ac:dyDescent="0.25">
      <c r="B21" s="81" t="s">
        <v>72</v>
      </c>
      <c r="C21" s="451" t="s">
        <v>73</v>
      </c>
      <c r="D21" s="451"/>
      <c r="E21" s="451"/>
      <c r="F21" s="451"/>
      <c r="G21" s="451"/>
      <c r="H21" s="451"/>
      <c r="I21" s="451"/>
      <c r="J21" s="451"/>
      <c r="K21" s="448" t="s">
        <v>144</v>
      </c>
      <c r="L21" s="449"/>
      <c r="M21" s="450"/>
      <c r="N21" s="110">
        <v>5019</v>
      </c>
      <c r="O21" s="24">
        <v>0</v>
      </c>
      <c r="P21" s="30">
        <f>IF(ISNUMBER(O21),O21,0)</f>
        <v>0</v>
      </c>
      <c r="Q21" s="109">
        <f>N21*P21</f>
        <v>0</v>
      </c>
      <c r="R21" s="198"/>
      <c r="S21" s="326"/>
      <c r="T21" s="140">
        <f>P21*1/24</f>
        <v>0</v>
      </c>
      <c r="U21" s="140"/>
      <c r="V21" s="350"/>
      <c r="W21" s="330"/>
      <c r="X21" s="346">
        <f>IF($P21&lt;&gt;0,"X",0)</f>
        <v>0</v>
      </c>
      <c r="Y21" s="350">
        <f>IF($P21&lt;&gt;0,"XXX",0)</f>
        <v>0</v>
      </c>
      <c r="Z21" s="350">
        <f>IF($P21&lt;&gt;0,"XXX",0)</f>
        <v>0</v>
      </c>
      <c r="AA21" s="350">
        <f>IF($P21&lt;&gt;0,"XXX",0)</f>
        <v>0</v>
      </c>
      <c r="AB21" s="141"/>
      <c r="AC21" s="183"/>
    </row>
    <row r="22" spans="2:29" s="28" customFormat="1" ht="12.75" hidden="1" customHeight="1" x14ac:dyDescent="0.25">
      <c r="B22" s="81"/>
      <c r="C22" s="160"/>
      <c r="D22" s="160"/>
      <c r="E22" s="160"/>
      <c r="F22" s="160"/>
      <c r="G22" s="160"/>
      <c r="H22" s="160"/>
      <c r="I22" s="82"/>
      <c r="J22" s="82"/>
      <c r="K22" s="83"/>
      <c r="L22" s="84"/>
      <c r="M22" s="158"/>
      <c r="N22" s="110"/>
      <c r="O22" s="29"/>
      <c r="P22" s="30"/>
      <c r="Q22" s="109"/>
      <c r="R22" s="198"/>
      <c r="S22" s="326"/>
      <c r="T22" s="140"/>
      <c r="U22" s="140"/>
      <c r="V22" s="350"/>
      <c r="W22" s="330"/>
      <c r="X22" s="346"/>
      <c r="Y22" s="350"/>
      <c r="Z22" s="350"/>
      <c r="AA22" s="350"/>
      <c r="AB22" s="141"/>
      <c r="AC22" s="183"/>
    </row>
    <row r="23" spans="2:29" s="28" customFormat="1" ht="30.75" customHeight="1" x14ac:dyDescent="0.25">
      <c r="B23" s="81" t="s">
        <v>74</v>
      </c>
      <c r="C23" s="451" t="s">
        <v>75</v>
      </c>
      <c r="D23" s="451"/>
      <c r="E23" s="451"/>
      <c r="F23" s="451"/>
      <c r="G23" s="451"/>
      <c r="H23" s="451"/>
      <c r="I23" s="451"/>
      <c r="J23" s="451"/>
      <c r="K23" s="448" t="s">
        <v>145</v>
      </c>
      <c r="L23" s="449"/>
      <c r="M23" s="450"/>
      <c r="N23" s="110">
        <v>3376</v>
      </c>
      <c r="O23" s="24">
        <v>0</v>
      </c>
      <c r="P23" s="30">
        <f>IF(ISNUMBER(O23),O23,0)</f>
        <v>0</v>
      </c>
      <c r="Q23" s="109">
        <f>N23*P23</f>
        <v>0</v>
      </c>
      <c r="R23" s="198"/>
      <c r="S23" s="326">
        <f>P23</f>
        <v>0</v>
      </c>
      <c r="T23" s="140"/>
      <c r="U23" s="140"/>
      <c r="V23" s="350"/>
      <c r="W23" s="330"/>
      <c r="X23" s="346"/>
      <c r="Y23" s="350"/>
      <c r="Z23" s="350"/>
      <c r="AA23" s="350"/>
      <c r="AB23" s="141">
        <f>S23/2</f>
        <v>0</v>
      </c>
      <c r="AC23" s="183">
        <f t="shared" ref="AC23:AC49" si="0">AB23</f>
        <v>0</v>
      </c>
    </row>
    <row r="24" spans="2:29" s="28" customFormat="1" ht="9.75" hidden="1" customHeight="1" x14ac:dyDescent="0.25">
      <c r="B24" s="81"/>
      <c r="C24" s="160"/>
      <c r="D24" s="160"/>
      <c r="E24" s="160"/>
      <c r="F24" s="160"/>
      <c r="G24" s="160"/>
      <c r="H24" s="160"/>
      <c r="I24" s="82"/>
      <c r="J24" s="82"/>
      <c r="K24" s="83"/>
      <c r="L24" s="84"/>
      <c r="M24" s="158"/>
      <c r="N24" s="110"/>
      <c r="O24" s="29"/>
      <c r="P24" s="30"/>
      <c r="Q24" s="109"/>
      <c r="R24" s="198"/>
      <c r="S24" s="326"/>
      <c r="T24" s="140"/>
      <c r="U24" s="140"/>
      <c r="V24" s="350"/>
      <c r="W24" s="330"/>
      <c r="X24" s="346"/>
      <c r="Y24" s="350"/>
      <c r="Z24" s="350"/>
      <c r="AA24" s="350"/>
      <c r="AB24" s="141"/>
      <c r="AC24" s="183"/>
    </row>
    <row r="25" spans="2:29" s="28" customFormat="1" ht="30.95" customHeight="1" x14ac:dyDescent="0.25">
      <c r="B25" s="81" t="s">
        <v>76</v>
      </c>
      <c r="C25" s="451" t="s">
        <v>175</v>
      </c>
      <c r="D25" s="451"/>
      <c r="E25" s="451"/>
      <c r="F25" s="451"/>
      <c r="G25" s="451"/>
      <c r="H25" s="451"/>
      <c r="I25" s="451"/>
      <c r="J25" s="451"/>
      <c r="K25" s="448" t="s">
        <v>146</v>
      </c>
      <c r="L25" s="449"/>
      <c r="M25" s="450"/>
      <c r="N25" s="110">
        <v>6752</v>
      </c>
      <c r="O25" s="24">
        <v>0</v>
      </c>
      <c r="P25" s="30">
        <f t="shared" ref="P25:P55" si="1">IF(ISNUMBER(O25),O25,0)</f>
        <v>0</v>
      </c>
      <c r="Q25" s="109">
        <f>N25*P25</f>
        <v>0</v>
      </c>
      <c r="R25" s="198"/>
      <c r="S25" s="326">
        <f>P25</f>
        <v>0</v>
      </c>
      <c r="T25" s="140"/>
      <c r="U25" s="140"/>
      <c r="V25" s="350"/>
      <c r="W25" s="330"/>
      <c r="X25" s="346"/>
      <c r="Y25" s="350"/>
      <c r="Z25" s="350"/>
      <c r="AA25" s="350"/>
      <c r="AB25" s="141">
        <f>S25/2</f>
        <v>0</v>
      </c>
      <c r="AC25" s="183">
        <f t="shared" si="0"/>
        <v>0</v>
      </c>
    </row>
    <row r="26" spans="2:29" s="28" customFormat="1" ht="15" hidden="1" customHeight="1" x14ac:dyDescent="0.25">
      <c r="B26" s="81"/>
      <c r="C26" s="160"/>
      <c r="D26" s="160"/>
      <c r="E26" s="160"/>
      <c r="F26" s="160"/>
      <c r="G26" s="160"/>
      <c r="H26" s="160"/>
      <c r="I26" s="82"/>
      <c r="J26" s="82"/>
      <c r="K26" s="83"/>
      <c r="L26" s="84"/>
      <c r="M26" s="158"/>
      <c r="N26" s="110"/>
      <c r="O26" s="29"/>
      <c r="P26" s="30"/>
      <c r="Q26" s="109"/>
      <c r="R26" s="198"/>
      <c r="S26" s="326"/>
      <c r="T26" s="140"/>
      <c r="U26" s="140"/>
      <c r="V26" s="350"/>
      <c r="W26" s="330"/>
      <c r="X26" s="346"/>
      <c r="Y26" s="350"/>
      <c r="Z26" s="350"/>
      <c r="AA26" s="350"/>
      <c r="AB26" s="141"/>
      <c r="AC26" s="183"/>
    </row>
    <row r="27" spans="2:29" s="28" customFormat="1" ht="30.95" customHeight="1" x14ac:dyDescent="0.25">
      <c r="B27" s="81" t="s">
        <v>78</v>
      </c>
      <c r="C27" s="451" t="s">
        <v>176</v>
      </c>
      <c r="D27" s="451"/>
      <c r="E27" s="451"/>
      <c r="F27" s="451"/>
      <c r="G27" s="451"/>
      <c r="H27" s="451"/>
      <c r="I27" s="451"/>
      <c r="J27" s="451"/>
      <c r="K27" s="448" t="s">
        <v>147</v>
      </c>
      <c r="L27" s="449"/>
      <c r="M27" s="450"/>
      <c r="N27" s="110">
        <v>10128</v>
      </c>
      <c r="O27" s="24">
        <v>0</v>
      </c>
      <c r="P27" s="30">
        <f t="shared" si="1"/>
        <v>0</v>
      </c>
      <c r="Q27" s="109">
        <f>N27*P27</f>
        <v>0</v>
      </c>
      <c r="R27" s="198"/>
      <c r="S27" s="326">
        <f>P27</f>
        <v>0</v>
      </c>
      <c r="T27" s="140"/>
      <c r="U27" s="140"/>
      <c r="V27" s="350"/>
      <c r="W27" s="330"/>
      <c r="X27" s="346"/>
      <c r="Y27" s="350"/>
      <c r="Z27" s="350"/>
      <c r="AA27" s="350"/>
      <c r="AB27" s="141">
        <f t="shared" ref="AB27:AB41" si="2">S27</f>
        <v>0</v>
      </c>
      <c r="AC27" s="183">
        <f t="shared" si="0"/>
        <v>0</v>
      </c>
    </row>
    <row r="28" spans="2:29" s="28" customFormat="1" ht="18" hidden="1" customHeight="1" x14ac:dyDescent="0.25">
      <c r="B28" s="81"/>
      <c r="C28" s="160"/>
      <c r="D28" s="160"/>
      <c r="E28" s="160"/>
      <c r="F28" s="160"/>
      <c r="G28" s="160"/>
      <c r="H28" s="160"/>
      <c r="I28" s="82"/>
      <c r="J28" s="82"/>
      <c r="K28" s="83"/>
      <c r="L28" s="84"/>
      <c r="M28" s="158"/>
      <c r="N28" s="110"/>
      <c r="O28" s="29"/>
      <c r="P28" s="30"/>
      <c r="Q28" s="109"/>
      <c r="R28" s="198"/>
      <c r="S28" s="326"/>
      <c r="T28" s="140"/>
      <c r="U28" s="140"/>
      <c r="V28" s="350"/>
      <c r="W28" s="330"/>
      <c r="X28" s="346"/>
      <c r="Y28" s="350"/>
      <c r="Z28" s="350"/>
      <c r="AA28" s="350"/>
      <c r="AB28" s="141"/>
      <c r="AC28" s="183"/>
    </row>
    <row r="29" spans="2:29" s="28" customFormat="1" ht="30.95" customHeight="1" x14ac:dyDescent="0.25">
      <c r="B29" s="81" t="s">
        <v>80</v>
      </c>
      <c r="C29" s="451" t="s">
        <v>81</v>
      </c>
      <c r="D29" s="451"/>
      <c r="E29" s="451"/>
      <c r="F29" s="451"/>
      <c r="G29" s="451"/>
      <c r="H29" s="451"/>
      <c r="I29" s="451"/>
      <c r="J29" s="451"/>
      <c r="K29" s="448" t="s">
        <v>147</v>
      </c>
      <c r="L29" s="449"/>
      <c r="M29" s="450"/>
      <c r="N29" s="110">
        <v>10128</v>
      </c>
      <c r="O29" s="24">
        <v>0</v>
      </c>
      <c r="P29" s="30">
        <f>IF($F$6="Ano",0,IF(ISNUMBER(O29),O29,0))</f>
        <v>0</v>
      </c>
      <c r="Q29" s="109">
        <f>N29*P29</f>
        <v>0</v>
      </c>
      <c r="R29" s="198"/>
      <c r="S29" s="326">
        <f>P29</f>
        <v>0</v>
      </c>
      <c r="T29" s="140"/>
      <c r="U29" s="140"/>
      <c r="V29" s="350"/>
      <c r="W29" s="330"/>
      <c r="X29" s="346"/>
      <c r="Y29" s="350"/>
      <c r="Z29" s="350"/>
      <c r="AA29" s="350"/>
      <c r="AB29" s="141">
        <f t="shared" si="2"/>
        <v>0</v>
      </c>
      <c r="AC29" s="183">
        <f t="shared" si="0"/>
        <v>0</v>
      </c>
    </row>
    <row r="30" spans="2:29" s="28" customFormat="1" ht="21" hidden="1" customHeight="1" x14ac:dyDescent="0.25">
      <c r="B30" s="81"/>
      <c r="C30" s="160"/>
      <c r="D30" s="160"/>
      <c r="E30" s="160"/>
      <c r="F30" s="160"/>
      <c r="G30" s="160"/>
      <c r="H30" s="160"/>
      <c r="I30" s="82"/>
      <c r="J30" s="82"/>
      <c r="K30" s="83"/>
      <c r="L30" s="84"/>
      <c r="M30" s="158"/>
      <c r="N30" s="110"/>
      <c r="O30" s="29"/>
      <c r="P30" s="30"/>
      <c r="Q30" s="109"/>
      <c r="R30" s="198"/>
      <c r="S30" s="326"/>
      <c r="T30" s="140"/>
      <c r="U30" s="140"/>
      <c r="V30" s="350"/>
      <c r="W30" s="330"/>
      <c r="X30" s="346"/>
      <c r="Y30" s="350"/>
      <c r="Z30" s="350"/>
      <c r="AA30" s="350"/>
      <c r="AB30" s="141"/>
      <c r="AC30" s="183"/>
    </row>
    <row r="31" spans="2:29" s="28" customFormat="1" ht="30.95" customHeight="1" x14ac:dyDescent="0.25">
      <c r="B31" s="81" t="s">
        <v>82</v>
      </c>
      <c r="C31" s="451" t="s">
        <v>83</v>
      </c>
      <c r="D31" s="451"/>
      <c r="E31" s="451"/>
      <c r="F31" s="451"/>
      <c r="G31" s="451"/>
      <c r="H31" s="451"/>
      <c r="I31" s="451"/>
      <c r="J31" s="451"/>
      <c r="K31" s="448" t="s">
        <v>148</v>
      </c>
      <c r="L31" s="449"/>
      <c r="M31" s="450"/>
      <c r="N31" s="110">
        <v>33760</v>
      </c>
      <c r="O31" s="24">
        <v>0</v>
      </c>
      <c r="P31" s="30">
        <f t="shared" si="1"/>
        <v>0</v>
      </c>
      <c r="Q31" s="109">
        <f>N31*P31</f>
        <v>0</v>
      </c>
      <c r="R31" s="198"/>
      <c r="S31" s="326">
        <f>P31</f>
        <v>0</v>
      </c>
      <c r="T31" s="140"/>
      <c r="U31" s="140"/>
      <c r="V31" s="350"/>
      <c r="W31" s="330"/>
      <c r="X31" s="346"/>
      <c r="Y31" s="350"/>
      <c r="Z31" s="350"/>
      <c r="AA31" s="350"/>
      <c r="AB31" s="141">
        <f t="shared" si="2"/>
        <v>0</v>
      </c>
      <c r="AC31" s="183">
        <f t="shared" si="0"/>
        <v>0</v>
      </c>
    </row>
    <row r="32" spans="2:29" s="28" customFormat="1" ht="12.75" hidden="1" customHeight="1" x14ac:dyDescent="0.25">
      <c r="B32" s="81"/>
      <c r="C32" s="160"/>
      <c r="D32" s="160"/>
      <c r="E32" s="160"/>
      <c r="F32" s="160"/>
      <c r="G32" s="160"/>
      <c r="H32" s="160"/>
      <c r="I32" s="82"/>
      <c r="J32" s="82"/>
      <c r="K32" s="83"/>
      <c r="L32" s="84"/>
      <c r="M32" s="158"/>
      <c r="N32" s="110"/>
      <c r="O32" s="29"/>
      <c r="P32" s="30"/>
      <c r="Q32" s="109"/>
      <c r="R32" s="198"/>
      <c r="S32" s="326"/>
      <c r="T32" s="140"/>
      <c r="U32" s="140"/>
      <c r="V32" s="350"/>
      <c r="W32" s="330"/>
      <c r="X32" s="346"/>
      <c r="Y32" s="350"/>
      <c r="Z32" s="350"/>
      <c r="AA32" s="350"/>
      <c r="AB32" s="141"/>
      <c r="AC32" s="183"/>
    </row>
    <row r="33" spans="2:29" s="28" customFormat="1" ht="30.95" customHeight="1" x14ac:dyDescent="0.25">
      <c r="B33" s="81" t="s">
        <v>84</v>
      </c>
      <c r="C33" s="451" t="s">
        <v>85</v>
      </c>
      <c r="D33" s="451"/>
      <c r="E33" s="451"/>
      <c r="F33" s="451"/>
      <c r="G33" s="451"/>
      <c r="H33" s="451"/>
      <c r="I33" s="451"/>
      <c r="J33" s="451"/>
      <c r="K33" s="448" t="s">
        <v>148</v>
      </c>
      <c r="L33" s="449"/>
      <c r="M33" s="450"/>
      <c r="N33" s="110">
        <v>33760</v>
      </c>
      <c r="O33" s="24">
        <v>0</v>
      </c>
      <c r="P33" s="30">
        <f>IF($F$6="Ano",0,IF(ISNUMBER(O33),O33,0))</f>
        <v>0</v>
      </c>
      <c r="Q33" s="109">
        <f>N33*P33</f>
        <v>0</v>
      </c>
      <c r="R33" s="198"/>
      <c r="S33" s="326">
        <f>P33</f>
        <v>0</v>
      </c>
      <c r="T33" s="140"/>
      <c r="U33" s="140"/>
      <c r="V33" s="350"/>
      <c r="W33" s="330"/>
      <c r="X33" s="346"/>
      <c r="Y33" s="350"/>
      <c r="Z33" s="350"/>
      <c r="AA33" s="350"/>
      <c r="AB33" s="141">
        <f>S33</f>
        <v>0</v>
      </c>
      <c r="AC33" s="183">
        <f t="shared" si="0"/>
        <v>0</v>
      </c>
    </row>
    <row r="34" spans="2:29" s="28" customFormat="1" ht="18" hidden="1" customHeight="1" x14ac:dyDescent="0.25">
      <c r="B34" s="81"/>
      <c r="C34" s="160"/>
      <c r="D34" s="160"/>
      <c r="E34" s="160"/>
      <c r="F34" s="160"/>
      <c r="G34" s="160"/>
      <c r="H34" s="160"/>
      <c r="I34" s="82"/>
      <c r="J34" s="82"/>
      <c r="K34" s="83"/>
      <c r="L34" s="84"/>
      <c r="M34" s="158"/>
      <c r="N34" s="110"/>
      <c r="O34" s="29"/>
      <c r="P34" s="30"/>
      <c r="Q34" s="109"/>
      <c r="R34" s="198"/>
      <c r="S34" s="326"/>
      <c r="T34" s="140"/>
      <c r="U34" s="140"/>
      <c r="V34" s="350"/>
      <c r="W34" s="330"/>
      <c r="X34" s="346"/>
      <c r="Y34" s="350"/>
      <c r="Z34" s="350"/>
      <c r="AA34" s="350"/>
      <c r="AB34" s="141"/>
      <c r="AC34" s="183"/>
    </row>
    <row r="35" spans="2:29" s="28" customFormat="1" ht="40.5" customHeight="1" x14ac:dyDescent="0.25">
      <c r="B35" s="81" t="s">
        <v>86</v>
      </c>
      <c r="C35" s="451" t="s">
        <v>87</v>
      </c>
      <c r="D35" s="451"/>
      <c r="E35" s="451"/>
      <c r="F35" s="451"/>
      <c r="G35" s="451"/>
      <c r="H35" s="451"/>
      <c r="I35" s="451"/>
      <c r="J35" s="451"/>
      <c r="K35" s="448" t="s">
        <v>178</v>
      </c>
      <c r="L35" s="449"/>
      <c r="M35" s="450"/>
      <c r="N35" s="110">
        <v>8492</v>
      </c>
      <c r="O35" s="24">
        <v>0</v>
      </c>
      <c r="P35" s="30">
        <f t="shared" si="1"/>
        <v>0</v>
      </c>
      <c r="Q35" s="109">
        <f>N35*P35</f>
        <v>0</v>
      </c>
      <c r="R35" s="198"/>
      <c r="S35" s="326">
        <f>P35*2</f>
        <v>0</v>
      </c>
      <c r="T35" s="140"/>
      <c r="U35" s="140"/>
      <c r="V35" s="350"/>
      <c r="W35" s="330"/>
      <c r="X35" s="346"/>
      <c r="Y35" s="350"/>
      <c r="Z35" s="350"/>
      <c r="AA35" s="350"/>
      <c r="AB35" s="141">
        <f>S35/2</f>
        <v>0</v>
      </c>
      <c r="AC35" s="183">
        <f t="shared" si="0"/>
        <v>0</v>
      </c>
    </row>
    <row r="36" spans="2:29" s="28" customFormat="1" ht="18" hidden="1" customHeight="1" x14ac:dyDescent="0.25">
      <c r="B36" s="81"/>
      <c r="C36" s="160"/>
      <c r="D36" s="160"/>
      <c r="E36" s="160"/>
      <c r="F36" s="160"/>
      <c r="G36" s="160"/>
      <c r="H36" s="160"/>
      <c r="I36" s="82"/>
      <c r="J36" s="82"/>
      <c r="K36" s="83"/>
      <c r="L36" s="84"/>
      <c r="M36" s="158"/>
      <c r="N36" s="110"/>
      <c r="O36" s="29"/>
      <c r="P36" s="30"/>
      <c r="Q36" s="109"/>
      <c r="R36" s="198"/>
      <c r="S36" s="326"/>
      <c r="T36" s="140"/>
      <c r="U36" s="140"/>
      <c r="V36" s="350"/>
      <c r="W36" s="330"/>
      <c r="X36" s="346"/>
      <c r="Y36" s="350"/>
      <c r="Z36" s="350"/>
      <c r="AA36" s="350"/>
      <c r="AB36" s="141"/>
      <c r="AC36" s="183"/>
    </row>
    <row r="37" spans="2:29" s="28" customFormat="1" ht="30.95" customHeight="1" x14ac:dyDescent="0.25">
      <c r="B37" s="81" t="s">
        <v>88</v>
      </c>
      <c r="C37" s="451" t="s">
        <v>89</v>
      </c>
      <c r="D37" s="451"/>
      <c r="E37" s="451"/>
      <c r="F37" s="451"/>
      <c r="G37" s="451"/>
      <c r="H37" s="451"/>
      <c r="I37" s="451"/>
      <c r="J37" s="451"/>
      <c r="K37" s="448" t="s">
        <v>179</v>
      </c>
      <c r="L37" s="449"/>
      <c r="M37" s="450"/>
      <c r="N37" s="110">
        <v>23950</v>
      </c>
      <c r="O37" s="24">
        <v>0</v>
      </c>
      <c r="P37" s="30">
        <f t="shared" si="1"/>
        <v>0</v>
      </c>
      <c r="Q37" s="109">
        <f>N37*P37</f>
        <v>0</v>
      </c>
      <c r="R37" s="198"/>
      <c r="S37" s="326">
        <f>P37</f>
        <v>0</v>
      </c>
      <c r="T37" s="140"/>
      <c r="U37" s="140"/>
      <c r="V37" s="350"/>
      <c r="W37" s="330"/>
      <c r="X37" s="346"/>
      <c r="Y37" s="350"/>
      <c r="Z37" s="350"/>
      <c r="AA37" s="350"/>
      <c r="AB37" s="141">
        <f>S37</f>
        <v>0</v>
      </c>
      <c r="AC37" s="183">
        <f t="shared" si="0"/>
        <v>0</v>
      </c>
    </row>
    <row r="38" spans="2:29" s="28" customFormat="1" ht="18" hidden="1" customHeight="1" x14ac:dyDescent="0.25">
      <c r="B38" s="81"/>
      <c r="C38" s="160"/>
      <c r="D38" s="160"/>
      <c r="E38" s="160"/>
      <c r="F38" s="160"/>
      <c r="G38" s="160"/>
      <c r="H38" s="160"/>
      <c r="I38" s="82"/>
      <c r="J38" s="82"/>
      <c r="K38" s="83"/>
      <c r="L38" s="84"/>
      <c r="M38" s="158"/>
      <c r="N38" s="110"/>
      <c r="O38" s="29"/>
      <c r="P38" s="30"/>
      <c r="Q38" s="109"/>
      <c r="R38" s="198"/>
      <c r="S38" s="326"/>
      <c r="T38" s="140"/>
      <c r="U38" s="140"/>
      <c r="V38" s="350"/>
      <c r="W38" s="330"/>
      <c r="X38" s="346"/>
      <c r="Y38" s="350"/>
      <c r="Z38" s="350"/>
      <c r="AA38" s="350"/>
      <c r="AB38" s="141"/>
      <c r="AC38" s="183"/>
    </row>
    <row r="39" spans="2:29" s="28" customFormat="1" ht="30.95" customHeight="1" x14ac:dyDescent="0.25">
      <c r="B39" s="81" t="s">
        <v>90</v>
      </c>
      <c r="C39" s="451" t="s">
        <v>91</v>
      </c>
      <c r="D39" s="451"/>
      <c r="E39" s="451"/>
      <c r="F39" s="451"/>
      <c r="G39" s="451"/>
      <c r="H39" s="451"/>
      <c r="I39" s="451"/>
      <c r="J39" s="451"/>
      <c r="K39" s="448" t="s">
        <v>180</v>
      </c>
      <c r="L39" s="449"/>
      <c r="M39" s="450"/>
      <c r="N39" s="110">
        <v>9336</v>
      </c>
      <c r="O39" s="24">
        <v>0</v>
      </c>
      <c r="P39" s="30">
        <f t="shared" si="1"/>
        <v>0</v>
      </c>
      <c r="Q39" s="109">
        <f>N39*P39</f>
        <v>0</v>
      </c>
      <c r="R39" s="198"/>
      <c r="S39" s="326">
        <f>P39*2</f>
        <v>0</v>
      </c>
      <c r="T39" s="140"/>
      <c r="U39" s="140"/>
      <c r="V39" s="350"/>
      <c r="W39" s="330"/>
      <c r="X39" s="346"/>
      <c r="Y39" s="350"/>
      <c r="Z39" s="350"/>
      <c r="AA39" s="350"/>
      <c r="AB39" s="141">
        <f>S39</f>
        <v>0</v>
      </c>
      <c r="AC39" s="183">
        <f t="shared" si="0"/>
        <v>0</v>
      </c>
    </row>
    <row r="40" spans="2:29" s="28" customFormat="1" ht="17.25" hidden="1" customHeight="1" x14ac:dyDescent="0.25">
      <c r="B40" s="81"/>
      <c r="C40" s="160"/>
      <c r="D40" s="160"/>
      <c r="E40" s="160"/>
      <c r="F40" s="160"/>
      <c r="G40" s="160"/>
      <c r="H40" s="160"/>
      <c r="I40" s="82"/>
      <c r="J40" s="82"/>
      <c r="K40" s="83"/>
      <c r="L40" s="84"/>
      <c r="M40" s="158"/>
      <c r="N40" s="110"/>
      <c r="O40" s="29"/>
      <c r="P40" s="30"/>
      <c r="Q40" s="109"/>
      <c r="R40" s="198"/>
      <c r="S40" s="326"/>
      <c r="T40" s="140"/>
      <c r="U40" s="140"/>
      <c r="V40" s="350"/>
      <c r="W40" s="330"/>
      <c r="X40" s="346"/>
      <c r="Y40" s="350"/>
      <c r="Z40" s="350"/>
      <c r="AA40" s="350"/>
      <c r="AB40" s="141"/>
      <c r="AC40" s="183"/>
    </row>
    <row r="41" spans="2:29" s="28" customFormat="1" ht="30.95" customHeight="1" x14ac:dyDescent="0.25">
      <c r="B41" s="81" t="s">
        <v>92</v>
      </c>
      <c r="C41" s="451" t="s">
        <v>93</v>
      </c>
      <c r="D41" s="451"/>
      <c r="E41" s="451"/>
      <c r="F41" s="451"/>
      <c r="G41" s="451"/>
      <c r="H41" s="451"/>
      <c r="I41" s="451"/>
      <c r="J41" s="451"/>
      <c r="K41" s="448" t="s">
        <v>181</v>
      </c>
      <c r="L41" s="449"/>
      <c r="M41" s="450"/>
      <c r="N41" s="110">
        <v>12600</v>
      </c>
      <c r="O41" s="24">
        <v>0</v>
      </c>
      <c r="P41" s="30">
        <f t="shared" si="1"/>
        <v>0</v>
      </c>
      <c r="Q41" s="109">
        <f>N41*P41</f>
        <v>0</v>
      </c>
      <c r="R41" s="198"/>
      <c r="S41" s="326">
        <f>P41</f>
        <v>0</v>
      </c>
      <c r="T41" s="141"/>
      <c r="U41" s="141"/>
      <c r="V41" s="350"/>
      <c r="W41" s="330"/>
      <c r="X41" s="346"/>
      <c r="Y41" s="350"/>
      <c r="Z41" s="350"/>
      <c r="AA41" s="350"/>
      <c r="AB41" s="141">
        <f t="shared" si="2"/>
        <v>0</v>
      </c>
      <c r="AC41" s="183">
        <f t="shared" si="0"/>
        <v>0</v>
      </c>
    </row>
    <row r="42" spans="2:29" s="28" customFormat="1" ht="19.5" hidden="1" customHeight="1" x14ac:dyDescent="0.25">
      <c r="B42" s="81"/>
      <c r="C42" s="160"/>
      <c r="D42" s="160"/>
      <c r="E42" s="160"/>
      <c r="F42" s="160"/>
      <c r="G42" s="160"/>
      <c r="H42" s="160"/>
      <c r="I42" s="82"/>
      <c r="J42" s="82"/>
      <c r="K42" s="83"/>
      <c r="L42" s="84"/>
      <c r="M42" s="158"/>
      <c r="N42" s="110"/>
      <c r="O42" s="29"/>
      <c r="P42" s="30"/>
      <c r="Q42" s="109"/>
      <c r="R42" s="198"/>
      <c r="S42" s="326"/>
      <c r="T42" s="141"/>
      <c r="U42" s="141"/>
      <c r="V42" s="350"/>
      <c r="W42" s="330"/>
      <c r="X42" s="346"/>
      <c r="Y42" s="350"/>
      <c r="Z42" s="350"/>
      <c r="AA42" s="350"/>
      <c r="AB42" s="141"/>
      <c r="AC42" s="183"/>
    </row>
    <row r="43" spans="2:29" s="28" customFormat="1" ht="30.95" customHeight="1" x14ac:dyDescent="0.25">
      <c r="B43" s="81" t="s">
        <v>94</v>
      </c>
      <c r="C43" s="451" t="s">
        <v>95</v>
      </c>
      <c r="D43" s="451"/>
      <c r="E43" s="451"/>
      <c r="F43" s="451"/>
      <c r="G43" s="451"/>
      <c r="H43" s="451"/>
      <c r="I43" s="451"/>
      <c r="J43" s="451"/>
      <c r="K43" s="448" t="s">
        <v>182</v>
      </c>
      <c r="L43" s="449"/>
      <c r="M43" s="450"/>
      <c r="N43" s="110">
        <v>53770</v>
      </c>
      <c r="O43" s="24">
        <v>0</v>
      </c>
      <c r="P43" s="30">
        <f t="shared" si="1"/>
        <v>0</v>
      </c>
      <c r="Q43" s="109">
        <f>N43*P43</f>
        <v>0</v>
      </c>
      <c r="R43" s="198"/>
      <c r="S43" s="326">
        <f>P43*2</f>
        <v>0</v>
      </c>
      <c r="T43" s="141"/>
      <c r="U43" s="141"/>
      <c r="V43" s="350"/>
      <c r="W43" s="330"/>
      <c r="X43" s="346"/>
      <c r="Y43" s="350"/>
      <c r="Z43" s="350"/>
      <c r="AA43" s="350"/>
      <c r="AB43" s="141">
        <f>S43</f>
        <v>0</v>
      </c>
      <c r="AC43" s="183">
        <f t="shared" si="0"/>
        <v>0</v>
      </c>
    </row>
    <row r="44" spans="2:29" s="28" customFormat="1" ht="15" hidden="1" customHeight="1" x14ac:dyDescent="0.25">
      <c r="B44" s="81"/>
      <c r="C44" s="160"/>
      <c r="D44" s="160"/>
      <c r="E44" s="160"/>
      <c r="F44" s="160"/>
      <c r="G44" s="160"/>
      <c r="H44" s="160"/>
      <c r="I44" s="82"/>
      <c r="J44" s="82"/>
      <c r="K44" s="83"/>
      <c r="L44" s="84"/>
      <c r="M44" s="158"/>
      <c r="N44" s="110"/>
      <c r="O44" s="29"/>
      <c r="P44" s="30"/>
      <c r="Q44" s="109"/>
      <c r="R44" s="198"/>
      <c r="S44" s="326"/>
      <c r="T44" s="141"/>
      <c r="U44" s="141"/>
      <c r="V44" s="350"/>
      <c r="W44" s="330"/>
      <c r="X44" s="346"/>
      <c r="Y44" s="350"/>
      <c r="Z44" s="350"/>
      <c r="AA44" s="350"/>
      <c r="AB44" s="142"/>
      <c r="AC44" s="183"/>
    </row>
    <row r="45" spans="2:29" s="28" customFormat="1" ht="30.95" customHeight="1" x14ac:dyDescent="0.25">
      <c r="B45" s="81" t="s">
        <v>132</v>
      </c>
      <c r="C45" s="451" t="s">
        <v>134</v>
      </c>
      <c r="D45" s="451"/>
      <c r="E45" s="451"/>
      <c r="F45" s="451"/>
      <c r="G45" s="451"/>
      <c r="H45" s="451"/>
      <c r="I45" s="451"/>
      <c r="J45" s="451"/>
      <c r="K45" s="448" t="s">
        <v>160</v>
      </c>
      <c r="L45" s="449"/>
      <c r="M45" s="450"/>
      <c r="N45" s="110">
        <v>1360</v>
      </c>
      <c r="O45" s="24">
        <v>0</v>
      </c>
      <c r="P45" s="30">
        <f>IF($F$6="Ano",0,IF(ISNUMBER(O45),IF(O45&lt;2,0,O45),0))</f>
        <v>0</v>
      </c>
      <c r="Q45" s="109">
        <f>N45*P45</f>
        <v>0</v>
      </c>
      <c r="R45" s="198"/>
      <c r="S45" s="326">
        <f>P45</f>
        <v>0</v>
      </c>
      <c r="T45" s="141"/>
      <c r="U45" s="141"/>
      <c r="V45" s="350"/>
      <c r="W45" s="330"/>
      <c r="X45" s="346"/>
      <c r="Y45" s="350"/>
      <c r="Z45" s="350"/>
      <c r="AA45" s="350"/>
      <c r="AB45" s="141">
        <f>S45/2</f>
        <v>0</v>
      </c>
      <c r="AC45" s="183">
        <f t="shared" si="0"/>
        <v>0</v>
      </c>
    </row>
    <row r="46" spans="2:29" s="28" customFormat="1" ht="12" hidden="1" customHeight="1" x14ac:dyDescent="0.25">
      <c r="B46" s="81"/>
      <c r="C46" s="160"/>
      <c r="D46" s="160"/>
      <c r="E46" s="160"/>
      <c r="F46" s="160"/>
      <c r="G46" s="160"/>
      <c r="H46" s="160"/>
      <c r="I46" s="82"/>
      <c r="J46" s="82"/>
      <c r="K46" s="83"/>
      <c r="L46" s="84"/>
      <c r="M46" s="158"/>
      <c r="N46" s="110"/>
      <c r="O46" s="29"/>
      <c r="P46" s="30"/>
      <c r="Q46" s="109"/>
      <c r="R46" s="198"/>
      <c r="S46" s="326"/>
      <c r="T46" s="141"/>
      <c r="U46" s="141"/>
      <c r="V46" s="350"/>
      <c r="W46" s="330"/>
      <c r="X46" s="346"/>
      <c r="Y46" s="350"/>
      <c r="Z46" s="350"/>
      <c r="AA46" s="350"/>
      <c r="AB46" s="141"/>
      <c r="AC46" s="183"/>
    </row>
    <row r="47" spans="2:29" s="28" customFormat="1" ht="30.95" customHeight="1" x14ac:dyDescent="0.25">
      <c r="B47" s="81" t="s">
        <v>131</v>
      </c>
      <c r="C47" s="451" t="s">
        <v>135</v>
      </c>
      <c r="D47" s="451"/>
      <c r="E47" s="451"/>
      <c r="F47" s="451"/>
      <c r="G47" s="451"/>
      <c r="H47" s="451"/>
      <c r="I47" s="451"/>
      <c r="J47" s="451"/>
      <c r="K47" s="448" t="s">
        <v>183</v>
      </c>
      <c r="L47" s="449"/>
      <c r="M47" s="450"/>
      <c r="N47" s="110">
        <v>16136</v>
      </c>
      <c r="O47" s="24">
        <v>0</v>
      </c>
      <c r="P47" s="30">
        <f t="shared" si="1"/>
        <v>0</v>
      </c>
      <c r="Q47" s="109">
        <f>N47*P47</f>
        <v>0</v>
      </c>
      <c r="R47" s="198"/>
      <c r="S47" s="326">
        <f>P47*3</f>
        <v>0</v>
      </c>
      <c r="T47" s="141"/>
      <c r="U47" s="141"/>
      <c r="V47" s="350"/>
      <c r="W47" s="330"/>
      <c r="X47" s="346"/>
      <c r="Y47" s="350"/>
      <c r="Z47" s="350"/>
      <c r="AA47" s="350"/>
      <c r="AB47" s="141">
        <f>S47/2</f>
        <v>0</v>
      </c>
      <c r="AC47" s="183">
        <f t="shared" si="0"/>
        <v>0</v>
      </c>
    </row>
    <row r="48" spans="2:29" s="28" customFormat="1" ht="21" hidden="1" customHeight="1" x14ac:dyDescent="0.25">
      <c r="B48" s="81"/>
      <c r="C48" s="160"/>
      <c r="D48" s="160"/>
      <c r="E48" s="160"/>
      <c r="F48" s="160"/>
      <c r="G48" s="160"/>
      <c r="H48" s="160"/>
      <c r="I48" s="82"/>
      <c r="J48" s="82"/>
      <c r="K48" s="83"/>
      <c r="L48" s="84"/>
      <c r="M48" s="158"/>
      <c r="N48" s="110"/>
      <c r="O48" s="29"/>
      <c r="P48" s="30"/>
      <c r="Q48" s="109"/>
      <c r="R48" s="198"/>
      <c r="S48" s="326"/>
      <c r="T48" s="141"/>
      <c r="U48" s="141"/>
      <c r="V48" s="350"/>
      <c r="W48" s="330"/>
      <c r="X48" s="346"/>
      <c r="Y48" s="350"/>
      <c r="Z48" s="350"/>
      <c r="AA48" s="350"/>
      <c r="AB48" s="141"/>
      <c r="AC48" s="183"/>
    </row>
    <row r="49" spans="2:29" s="28" customFormat="1" ht="30.95" customHeight="1" x14ac:dyDescent="0.25">
      <c r="B49" s="81" t="s">
        <v>133</v>
      </c>
      <c r="C49" s="451" t="s">
        <v>136</v>
      </c>
      <c r="D49" s="451"/>
      <c r="E49" s="451"/>
      <c r="F49" s="451"/>
      <c r="G49" s="451"/>
      <c r="H49" s="451"/>
      <c r="I49" s="451"/>
      <c r="J49" s="451"/>
      <c r="K49" s="448" t="s">
        <v>184</v>
      </c>
      <c r="L49" s="449"/>
      <c r="M49" s="450"/>
      <c r="N49" s="110">
        <v>5377</v>
      </c>
      <c r="O49" s="24">
        <v>0</v>
      </c>
      <c r="P49" s="30">
        <f t="shared" si="1"/>
        <v>0</v>
      </c>
      <c r="Q49" s="109">
        <f>N49*P49</f>
        <v>0</v>
      </c>
      <c r="R49" s="198"/>
      <c r="S49" s="326">
        <f>P49*2</f>
        <v>0</v>
      </c>
      <c r="T49" s="141"/>
      <c r="U49" s="141"/>
      <c r="V49" s="350"/>
      <c r="W49" s="330"/>
      <c r="X49" s="346"/>
      <c r="Y49" s="350"/>
      <c r="Z49" s="350"/>
      <c r="AA49" s="350"/>
      <c r="AB49" s="141">
        <f>S49/2</f>
        <v>0</v>
      </c>
      <c r="AC49" s="183">
        <f t="shared" si="0"/>
        <v>0</v>
      </c>
    </row>
    <row r="50" spans="2:29" s="28" customFormat="1" ht="17.25" hidden="1" customHeight="1" x14ac:dyDescent="0.25">
      <c r="B50" s="81"/>
      <c r="C50" s="160"/>
      <c r="D50" s="160"/>
      <c r="E50" s="160"/>
      <c r="F50" s="160"/>
      <c r="G50" s="160"/>
      <c r="H50" s="160"/>
      <c r="I50" s="82"/>
      <c r="J50" s="82"/>
      <c r="K50" s="83"/>
      <c r="L50" s="84"/>
      <c r="M50" s="158"/>
      <c r="N50" s="110"/>
      <c r="O50" s="29"/>
      <c r="P50" s="30"/>
      <c r="Q50" s="109"/>
      <c r="R50" s="198"/>
      <c r="S50" s="326"/>
      <c r="T50" s="141"/>
      <c r="U50" s="141"/>
      <c r="V50" s="350"/>
      <c r="W50" s="330"/>
      <c r="X50" s="346"/>
      <c r="Y50" s="350"/>
      <c r="Z50" s="350"/>
      <c r="AA50" s="350"/>
      <c r="AB50" s="142"/>
      <c r="AC50" s="183"/>
    </row>
    <row r="51" spans="2:29" s="28" customFormat="1" ht="30.95" customHeight="1" x14ac:dyDescent="0.25">
      <c r="B51" s="81" t="s">
        <v>96</v>
      </c>
      <c r="C51" s="451" t="s">
        <v>97</v>
      </c>
      <c r="D51" s="451"/>
      <c r="E51" s="451"/>
      <c r="F51" s="451"/>
      <c r="G51" s="451"/>
      <c r="H51" s="451"/>
      <c r="I51" s="451"/>
      <c r="J51" s="451"/>
      <c r="K51" s="448" t="s">
        <v>163</v>
      </c>
      <c r="L51" s="449"/>
      <c r="M51" s="450"/>
      <c r="N51" s="110">
        <v>105000</v>
      </c>
      <c r="O51" s="24">
        <v>0</v>
      </c>
      <c r="P51" s="30">
        <f t="shared" si="1"/>
        <v>0</v>
      </c>
      <c r="Q51" s="109">
        <f>N51*P51</f>
        <v>0</v>
      </c>
      <c r="R51" s="198"/>
      <c r="S51" s="327"/>
      <c r="T51" s="141"/>
      <c r="U51" s="141">
        <f>P51</f>
        <v>0</v>
      </c>
      <c r="V51" s="350"/>
      <c r="W51" s="331"/>
      <c r="X51" s="346">
        <f>IF($P51&lt;&gt;0,"X",0)</f>
        <v>0</v>
      </c>
      <c r="Y51" s="350">
        <f>IF($P51&lt;&gt;0,"XXX",0)</f>
        <v>0</v>
      </c>
      <c r="Z51" s="350">
        <f t="shared" ref="Z51:AA51" si="3">IF($P51&lt;&gt;0,"XXX",0)</f>
        <v>0</v>
      </c>
      <c r="AA51" s="350">
        <f t="shared" si="3"/>
        <v>0</v>
      </c>
      <c r="AB51" s="142"/>
      <c r="AC51" s="183"/>
    </row>
    <row r="52" spans="2:29" s="28" customFormat="1" ht="13.5" hidden="1" customHeight="1" x14ac:dyDescent="0.25">
      <c r="B52" s="81"/>
      <c r="C52" s="160"/>
      <c r="D52" s="160"/>
      <c r="E52" s="160"/>
      <c r="F52" s="160"/>
      <c r="G52" s="160"/>
      <c r="H52" s="160"/>
      <c r="I52" s="82"/>
      <c r="J52" s="82"/>
      <c r="K52" s="83"/>
      <c r="L52" s="84"/>
      <c r="M52" s="158"/>
      <c r="N52" s="110"/>
      <c r="O52" s="29"/>
      <c r="P52" s="30"/>
      <c r="Q52" s="109"/>
      <c r="R52" s="198"/>
      <c r="S52" s="327"/>
      <c r="T52" s="141"/>
      <c r="U52" s="141"/>
      <c r="V52" s="350"/>
      <c r="W52" s="331"/>
      <c r="X52" s="346"/>
      <c r="Y52" s="350"/>
      <c r="Z52" s="350"/>
      <c r="AA52" s="350"/>
      <c r="AB52" s="142"/>
      <c r="AC52" s="183"/>
    </row>
    <row r="53" spans="2:29" s="28" customFormat="1" ht="30" customHeight="1" x14ac:dyDescent="0.25">
      <c r="B53" s="81" t="s">
        <v>98</v>
      </c>
      <c r="C53" s="451" t="s">
        <v>99</v>
      </c>
      <c r="D53" s="451"/>
      <c r="E53" s="451"/>
      <c r="F53" s="451"/>
      <c r="G53" s="451"/>
      <c r="H53" s="451"/>
      <c r="I53" s="451"/>
      <c r="J53" s="451"/>
      <c r="K53" s="448" t="s">
        <v>164</v>
      </c>
      <c r="L53" s="449"/>
      <c r="M53" s="450"/>
      <c r="N53" s="110">
        <v>8523</v>
      </c>
      <c r="O53" s="24">
        <v>0</v>
      </c>
      <c r="P53" s="30">
        <f t="shared" si="1"/>
        <v>0</v>
      </c>
      <c r="Q53" s="109">
        <f>N53*P53</f>
        <v>0</v>
      </c>
      <c r="R53" s="198"/>
      <c r="S53" s="327"/>
      <c r="T53" s="141"/>
      <c r="U53" s="141"/>
      <c r="V53" s="350"/>
      <c r="W53" s="331">
        <f>P53</f>
        <v>0</v>
      </c>
      <c r="X53" s="346">
        <f>IF($P53&lt;&gt;0,"X",0)</f>
        <v>0</v>
      </c>
      <c r="Y53" s="350">
        <f>IF($P53&lt;&gt;0,"XXX",0)</f>
        <v>0</v>
      </c>
      <c r="Z53" s="350">
        <f t="shared" ref="Z53:AA53" si="4">IF($P53&lt;&gt;0,"XXX",0)</f>
        <v>0</v>
      </c>
      <c r="AA53" s="350">
        <f t="shared" si="4"/>
        <v>0</v>
      </c>
      <c r="AB53" s="142"/>
      <c r="AC53" s="183"/>
    </row>
    <row r="54" spans="2:29" s="28" customFormat="1" ht="15.75" hidden="1" customHeight="1" x14ac:dyDescent="0.25">
      <c r="B54" s="81"/>
      <c r="C54" s="160"/>
      <c r="D54" s="160"/>
      <c r="E54" s="160"/>
      <c r="F54" s="160"/>
      <c r="G54" s="160"/>
      <c r="H54" s="160"/>
      <c r="I54" s="82"/>
      <c r="J54" s="82"/>
      <c r="K54" s="83"/>
      <c r="L54" s="84"/>
      <c r="M54" s="158"/>
      <c r="N54" s="110"/>
      <c r="O54" s="29"/>
      <c r="P54" s="30"/>
      <c r="Q54" s="109"/>
      <c r="R54" s="198"/>
      <c r="S54" s="327"/>
      <c r="T54" s="141"/>
      <c r="U54" s="141"/>
      <c r="V54" s="350"/>
      <c r="W54" s="331"/>
      <c r="X54" s="346"/>
      <c r="Y54" s="350"/>
      <c r="Z54" s="350"/>
      <c r="AA54" s="350"/>
      <c r="AB54" s="142"/>
      <c r="AC54" s="183"/>
    </row>
    <row r="55" spans="2:29" s="28" customFormat="1" ht="30" customHeight="1" thickBot="1" x14ac:dyDescent="0.3">
      <c r="B55" s="388" t="s">
        <v>100</v>
      </c>
      <c r="C55" s="524" t="s">
        <v>177</v>
      </c>
      <c r="D55" s="524"/>
      <c r="E55" s="524"/>
      <c r="F55" s="524"/>
      <c r="G55" s="524"/>
      <c r="H55" s="524"/>
      <c r="I55" s="524"/>
      <c r="J55" s="524"/>
      <c r="K55" s="525" t="s">
        <v>165</v>
      </c>
      <c r="L55" s="526"/>
      <c r="M55" s="527"/>
      <c r="N55" s="386">
        <v>17277</v>
      </c>
      <c r="O55" s="24">
        <v>0</v>
      </c>
      <c r="P55" s="30">
        <f t="shared" si="1"/>
        <v>0</v>
      </c>
      <c r="Q55" s="387">
        <f>N55*P55</f>
        <v>0</v>
      </c>
      <c r="R55" s="198"/>
      <c r="S55" s="389"/>
      <c r="T55" s="390"/>
      <c r="U55" s="390"/>
      <c r="V55" s="391">
        <f>P55</f>
        <v>0</v>
      </c>
      <c r="W55" s="392"/>
      <c r="X55" s="393">
        <f>IF($P55&lt;&gt;0,"X",0)</f>
        <v>0</v>
      </c>
      <c r="Y55" s="391">
        <f>IF($P55&lt;&gt;0,"XXX",0)</f>
        <v>0</v>
      </c>
      <c r="Z55" s="391">
        <f t="shared" ref="Z55:AA55" si="5">IF($P55&lt;&gt;0,"XXX",0)</f>
        <v>0</v>
      </c>
      <c r="AA55" s="391">
        <f t="shared" si="5"/>
        <v>0</v>
      </c>
      <c r="AB55" s="394"/>
      <c r="AC55" s="395"/>
    </row>
    <row r="56" spans="2:29" s="28" customFormat="1" ht="20.25" customHeight="1" thickBot="1" x14ac:dyDescent="0.3">
      <c r="B56" s="145" t="s">
        <v>57</v>
      </c>
      <c r="C56" s="146"/>
      <c r="D56" s="146"/>
      <c r="E56" s="146"/>
      <c r="F56" s="146"/>
      <c r="G56" s="146"/>
      <c r="H56" s="146"/>
      <c r="I56" s="146"/>
      <c r="J56" s="146"/>
      <c r="K56" s="474" t="str">
        <f>IF(OR($Q$9&lt;$G$6,$Q$9&gt;$H$6),"hodnota není v limitu"," zbývá rozdělit")</f>
        <v xml:space="preserve"> zbývá rozdělit</v>
      </c>
      <c r="L56" s="474"/>
      <c r="M56" s="474"/>
      <c r="N56" s="167">
        <f>IF(OR($Q$9&lt;$G$6,$Q$9&gt;$H$6)," ",P56 )</f>
        <v>0</v>
      </c>
      <c r="O56" s="212"/>
      <c r="P56" s="66">
        <f>H6-Q56</f>
        <v>0</v>
      </c>
      <c r="Q56" s="166">
        <f>SUM(Q11:Q55)</f>
        <v>0</v>
      </c>
      <c r="R56" s="198">
        <f>IF(OR(X11&lt;&gt;0,X13&lt;&gt;0,X15&lt;&gt;0,X17&lt;&gt;0,X19&lt;&gt;0,X21&lt;&gt;0,X51&lt;&gt;0,X53&lt;&gt;0,X55&lt;&gt;0),"1",0)</f>
        <v>0</v>
      </c>
      <c r="S56" s="310">
        <v>54000</v>
      </c>
      <c r="T56" s="246">
        <v>50501</v>
      </c>
      <c r="U56" s="246">
        <v>52601</v>
      </c>
      <c r="V56" s="246">
        <v>52105</v>
      </c>
      <c r="W56" s="311">
        <v>51212</v>
      </c>
      <c r="X56" s="245">
        <v>51010</v>
      </c>
      <c r="Y56" s="246">
        <v>51610</v>
      </c>
      <c r="Z56" s="246">
        <v>51710</v>
      </c>
      <c r="AA56" s="246">
        <v>51510</v>
      </c>
      <c r="AB56" s="247">
        <v>52510</v>
      </c>
      <c r="AC56" s="248">
        <v>60000</v>
      </c>
    </row>
    <row r="57" spans="2:29" s="28" customFormat="1" ht="27.75" hidden="1" customHeight="1" x14ac:dyDescent="0.25">
      <c r="B57" s="93" t="s">
        <v>102</v>
      </c>
      <c r="C57" s="502" t="s">
        <v>103</v>
      </c>
      <c r="D57" s="502"/>
      <c r="E57" s="502"/>
      <c r="F57" s="502"/>
      <c r="G57" s="502"/>
      <c r="H57" s="502"/>
      <c r="I57" s="502"/>
      <c r="J57" s="502"/>
      <c r="K57" s="484" t="s">
        <v>143</v>
      </c>
      <c r="L57" s="485"/>
      <c r="M57" s="486"/>
      <c r="N57" s="168">
        <v>4942</v>
      </c>
      <c r="O57" s="25">
        <v>0</v>
      </c>
      <c r="P57" s="38">
        <f>IF(ISNUMBER(O57),IF(O57&lt;12,0,O57),0)</f>
        <v>0</v>
      </c>
      <c r="Q57" s="85">
        <f>N57*P57</f>
        <v>0</v>
      </c>
      <c r="R57" s="198"/>
      <c r="S57" s="280"/>
      <c r="T57" s="144">
        <f>P57*1/24</f>
        <v>0</v>
      </c>
      <c r="U57" s="114"/>
      <c r="V57" s="114"/>
      <c r="W57" s="281"/>
      <c r="X57" s="113">
        <f>IF($P57&lt;&gt;0,1,0)</f>
        <v>0</v>
      </c>
      <c r="Y57" s="114">
        <f>IF($P57&lt;&gt;0,"XXX",0)</f>
        <v>0</v>
      </c>
      <c r="Z57" s="114">
        <f>IF($P57&lt;&gt;0,"XXX",0)</f>
        <v>0</v>
      </c>
      <c r="AA57" s="114">
        <f>IF($P57&lt;&gt;0,"XXX",0)</f>
        <v>0</v>
      </c>
      <c r="AB57" s="115"/>
      <c r="AC57" s="176"/>
    </row>
    <row r="58" spans="2:29" s="28" customFormat="1" ht="27.75" hidden="1" customHeight="1" x14ac:dyDescent="0.25">
      <c r="B58" s="94"/>
      <c r="C58" s="95"/>
      <c r="D58" s="95"/>
      <c r="E58" s="95"/>
      <c r="F58" s="95"/>
      <c r="G58" s="95"/>
      <c r="H58" s="95"/>
      <c r="I58" s="96"/>
      <c r="J58" s="96"/>
      <c r="K58" s="97"/>
      <c r="L58" s="95"/>
      <c r="M58" s="156"/>
      <c r="N58" s="87"/>
      <c r="O58" s="26"/>
      <c r="P58" s="27"/>
      <c r="Q58" s="86"/>
      <c r="R58" s="198"/>
      <c r="S58" s="282"/>
      <c r="T58" s="117"/>
      <c r="U58" s="118"/>
      <c r="V58" s="118"/>
      <c r="W58" s="283"/>
      <c r="X58" s="116"/>
      <c r="Y58" s="118"/>
      <c r="Z58" s="118"/>
      <c r="AA58" s="118"/>
      <c r="AB58" s="119"/>
      <c r="AC58" s="177"/>
    </row>
    <row r="59" spans="2:29" s="28" customFormat="1" ht="27.75" hidden="1" customHeight="1" x14ac:dyDescent="0.25">
      <c r="B59" s="98" t="s">
        <v>104</v>
      </c>
      <c r="C59" s="478" t="s">
        <v>105</v>
      </c>
      <c r="D59" s="478"/>
      <c r="E59" s="478"/>
      <c r="F59" s="478"/>
      <c r="G59" s="478"/>
      <c r="H59" s="478"/>
      <c r="I59" s="478"/>
      <c r="J59" s="478"/>
      <c r="K59" s="482" t="s">
        <v>144</v>
      </c>
      <c r="L59" s="478"/>
      <c r="M59" s="483"/>
      <c r="N59" s="89">
        <v>4942</v>
      </c>
      <c r="O59" s="24">
        <v>0</v>
      </c>
      <c r="P59" s="30">
        <f>IF(ISNUMBER(O59),IF(O59&lt;12,0,O59),0)</f>
        <v>0</v>
      </c>
      <c r="Q59" s="88">
        <f>N59*P59</f>
        <v>0</v>
      </c>
      <c r="R59" s="198"/>
      <c r="S59" s="284"/>
      <c r="T59" s="121">
        <f>P59*1/24</f>
        <v>0</v>
      </c>
      <c r="U59" s="122"/>
      <c r="V59" s="122"/>
      <c r="W59" s="285"/>
      <c r="X59" s="120">
        <f>IF($P59&lt;&gt;0,1,0)</f>
        <v>0</v>
      </c>
      <c r="Y59" s="122">
        <f>IF($P59&lt;&gt;0,"XXX",0)</f>
        <v>0</v>
      </c>
      <c r="Z59" s="122">
        <f>IF($P59&lt;&gt;0,"XXX",0)</f>
        <v>0</v>
      </c>
      <c r="AA59" s="122">
        <f>IF($P59&lt;&gt;0,"XXX",0)</f>
        <v>0</v>
      </c>
      <c r="AB59" s="123"/>
      <c r="AC59" s="178"/>
    </row>
    <row r="60" spans="2:29" s="28" customFormat="1" ht="27.75" hidden="1" customHeight="1" x14ac:dyDescent="0.25">
      <c r="B60" s="98"/>
      <c r="C60" s="100"/>
      <c r="D60" s="100"/>
      <c r="E60" s="100"/>
      <c r="F60" s="100"/>
      <c r="G60" s="100"/>
      <c r="H60" s="100"/>
      <c r="I60" s="99"/>
      <c r="J60" s="99"/>
      <c r="K60" s="101"/>
      <c r="L60" s="100"/>
      <c r="M60" s="156"/>
      <c r="N60" s="89"/>
      <c r="O60" s="29"/>
      <c r="P60" s="30"/>
      <c r="Q60" s="88"/>
      <c r="R60" s="198"/>
      <c r="S60" s="284"/>
      <c r="T60" s="121"/>
      <c r="U60" s="122"/>
      <c r="V60" s="122"/>
      <c r="W60" s="285"/>
      <c r="X60" s="120"/>
      <c r="Y60" s="122"/>
      <c r="Z60" s="122"/>
      <c r="AA60" s="122"/>
      <c r="AB60" s="123"/>
      <c r="AC60" s="178"/>
    </row>
    <row r="61" spans="2:29" s="28" customFormat="1" ht="27.75" hidden="1" customHeight="1" x14ac:dyDescent="0.25">
      <c r="B61" s="98" t="s">
        <v>106</v>
      </c>
      <c r="C61" s="478" t="s">
        <v>107</v>
      </c>
      <c r="D61" s="478"/>
      <c r="E61" s="478"/>
      <c r="F61" s="478"/>
      <c r="G61" s="478"/>
      <c r="H61" s="478"/>
      <c r="I61" s="478"/>
      <c r="J61" s="478"/>
      <c r="K61" s="482" t="s">
        <v>145</v>
      </c>
      <c r="L61" s="478"/>
      <c r="M61" s="483"/>
      <c r="N61" s="89">
        <v>3376</v>
      </c>
      <c r="O61" s="24">
        <v>0</v>
      </c>
      <c r="P61" s="30">
        <f t="shared" ref="P61" si="6">IF(ISNUMBER(O61),O61,0)</f>
        <v>0</v>
      </c>
      <c r="Q61" s="88">
        <f>N61*P61</f>
        <v>0</v>
      </c>
      <c r="R61" s="198"/>
      <c r="S61" s="286">
        <f>P61</f>
        <v>0</v>
      </c>
      <c r="T61" s="121"/>
      <c r="U61" s="122"/>
      <c r="V61" s="122"/>
      <c r="W61" s="285"/>
      <c r="X61" s="120"/>
      <c r="Y61" s="122"/>
      <c r="Z61" s="122"/>
      <c r="AA61" s="122"/>
      <c r="AB61" s="122">
        <f>S61/2</f>
        <v>0</v>
      </c>
      <c r="AC61" s="178">
        <f>AB61</f>
        <v>0</v>
      </c>
    </row>
    <row r="62" spans="2:29" s="28" customFormat="1" ht="27.75" hidden="1" customHeight="1" x14ac:dyDescent="0.25">
      <c r="B62" s="98"/>
      <c r="C62" s="100"/>
      <c r="D62" s="100"/>
      <c r="E62" s="100"/>
      <c r="F62" s="100"/>
      <c r="G62" s="100"/>
      <c r="H62" s="100"/>
      <c r="I62" s="99"/>
      <c r="J62" s="99"/>
      <c r="K62" s="101"/>
      <c r="L62" s="100"/>
      <c r="M62" s="156"/>
      <c r="N62" s="89"/>
      <c r="O62" s="29"/>
      <c r="P62" s="30"/>
      <c r="Q62" s="88"/>
      <c r="R62" s="198"/>
      <c r="S62" s="284"/>
      <c r="T62" s="121"/>
      <c r="U62" s="122"/>
      <c r="V62" s="122"/>
      <c r="W62" s="285"/>
      <c r="X62" s="120"/>
      <c r="Y62" s="122"/>
      <c r="Z62" s="122"/>
      <c r="AA62" s="122"/>
      <c r="AB62" s="123"/>
      <c r="AC62" s="178"/>
    </row>
    <row r="63" spans="2:29" s="28" customFormat="1" ht="27.75" hidden="1" customHeight="1" x14ac:dyDescent="0.25">
      <c r="B63" s="98" t="s">
        <v>108</v>
      </c>
      <c r="C63" s="478" t="s">
        <v>109</v>
      </c>
      <c r="D63" s="478"/>
      <c r="E63" s="478"/>
      <c r="F63" s="478"/>
      <c r="G63" s="478"/>
      <c r="H63" s="478"/>
      <c r="I63" s="478"/>
      <c r="J63" s="478"/>
      <c r="K63" s="482" t="s">
        <v>146</v>
      </c>
      <c r="L63" s="478"/>
      <c r="M63" s="483"/>
      <c r="N63" s="89">
        <v>6752</v>
      </c>
      <c r="O63" s="24">
        <v>0</v>
      </c>
      <c r="P63" s="30">
        <f t="shared" ref="P63" si="7">IF(ISNUMBER(O63),O63,0)</f>
        <v>0</v>
      </c>
      <c r="Q63" s="88">
        <f>N63*P63</f>
        <v>0</v>
      </c>
      <c r="R63" s="198"/>
      <c r="S63" s="286">
        <f>P63</f>
        <v>0</v>
      </c>
      <c r="T63" s="121"/>
      <c r="U63" s="122"/>
      <c r="V63" s="122"/>
      <c r="W63" s="285"/>
      <c r="X63" s="120"/>
      <c r="Y63" s="122"/>
      <c r="Z63" s="122"/>
      <c r="AA63" s="122"/>
      <c r="AB63" s="122">
        <f>S63/2</f>
        <v>0</v>
      </c>
      <c r="AC63" s="178">
        <f>AB63</f>
        <v>0</v>
      </c>
    </row>
    <row r="64" spans="2:29" s="28" customFormat="1" ht="27.75" hidden="1" customHeight="1" x14ac:dyDescent="0.25">
      <c r="B64" s="98"/>
      <c r="C64" s="100"/>
      <c r="D64" s="100"/>
      <c r="E64" s="100"/>
      <c r="F64" s="100"/>
      <c r="G64" s="100"/>
      <c r="H64" s="100"/>
      <c r="I64" s="99"/>
      <c r="J64" s="99"/>
      <c r="K64" s="101"/>
      <c r="L64" s="100"/>
      <c r="M64" s="156"/>
      <c r="N64" s="89"/>
      <c r="O64" s="29"/>
      <c r="P64" s="30"/>
      <c r="Q64" s="88"/>
      <c r="R64" s="198"/>
      <c r="S64" s="284"/>
      <c r="T64" s="121"/>
      <c r="U64" s="122"/>
      <c r="V64" s="122"/>
      <c r="W64" s="285"/>
      <c r="X64" s="120"/>
      <c r="Y64" s="122"/>
      <c r="Z64" s="122"/>
      <c r="AA64" s="122"/>
      <c r="AB64" s="123"/>
      <c r="AC64" s="178"/>
    </row>
    <row r="65" spans="2:29" s="28" customFormat="1" ht="27.75" hidden="1" customHeight="1" x14ac:dyDescent="0.25">
      <c r="B65" s="98" t="s">
        <v>110</v>
      </c>
      <c r="C65" s="478" t="s">
        <v>167</v>
      </c>
      <c r="D65" s="478"/>
      <c r="E65" s="478"/>
      <c r="F65" s="478"/>
      <c r="G65" s="478"/>
      <c r="H65" s="478"/>
      <c r="I65" s="478"/>
      <c r="J65" s="478"/>
      <c r="K65" s="482" t="s">
        <v>147</v>
      </c>
      <c r="L65" s="478"/>
      <c r="M65" s="483"/>
      <c r="N65" s="89">
        <v>10128</v>
      </c>
      <c r="O65" s="24">
        <v>0</v>
      </c>
      <c r="P65" s="30">
        <f t="shared" ref="P65:P83" si="8">IF(ISNUMBER(O65),O65,0)</f>
        <v>0</v>
      </c>
      <c r="Q65" s="88">
        <f>N65*P65</f>
        <v>0</v>
      </c>
      <c r="R65" s="198"/>
      <c r="S65" s="286">
        <f>P65</f>
        <v>0</v>
      </c>
      <c r="T65" s="121"/>
      <c r="U65" s="122"/>
      <c r="V65" s="122"/>
      <c r="W65" s="285"/>
      <c r="X65" s="120"/>
      <c r="Y65" s="122"/>
      <c r="Z65" s="122"/>
      <c r="AA65" s="122"/>
      <c r="AB65" s="122">
        <f>S65</f>
        <v>0</v>
      </c>
      <c r="AC65" s="178">
        <f>AB65</f>
        <v>0</v>
      </c>
    </row>
    <row r="66" spans="2:29" s="28" customFormat="1" ht="27.75" hidden="1" customHeight="1" x14ac:dyDescent="0.25">
      <c r="B66" s="98"/>
      <c r="C66" s="100"/>
      <c r="D66" s="100"/>
      <c r="E66" s="100"/>
      <c r="F66" s="100"/>
      <c r="G66" s="100"/>
      <c r="H66" s="100"/>
      <c r="I66" s="99"/>
      <c r="J66" s="99"/>
      <c r="K66" s="101"/>
      <c r="L66" s="100"/>
      <c r="M66" s="156"/>
      <c r="N66" s="89"/>
      <c r="O66" s="29"/>
      <c r="P66" s="30"/>
      <c r="Q66" s="88"/>
      <c r="R66" s="198"/>
      <c r="S66" s="284"/>
      <c r="T66" s="121"/>
      <c r="U66" s="122"/>
      <c r="V66" s="122"/>
      <c r="W66" s="285"/>
      <c r="X66" s="120"/>
      <c r="Y66" s="122"/>
      <c r="Z66" s="122"/>
      <c r="AA66" s="122"/>
      <c r="AB66" s="123"/>
      <c r="AC66" s="178"/>
    </row>
    <row r="67" spans="2:29" s="28" customFormat="1" ht="27.75" hidden="1" customHeight="1" x14ac:dyDescent="0.25">
      <c r="B67" s="98" t="s">
        <v>111</v>
      </c>
      <c r="C67" s="478" t="s">
        <v>112</v>
      </c>
      <c r="D67" s="478"/>
      <c r="E67" s="478"/>
      <c r="F67" s="478"/>
      <c r="G67" s="478"/>
      <c r="H67" s="478"/>
      <c r="I67" s="478"/>
      <c r="J67" s="478"/>
      <c r="K67" s="482" t="s">
        <v>147</v>
      </c>
      <c r="L67" s="478"/>
      <c r="M67" s="483"/>
      <c r="N67" s="89">
        <v>10128</v>
      </c>
      <c r="O67" s="24">
        <v>0</v>
      </c>
      <c r="P67" s="30">
        <f t="shared" si="8"/>
        <v>0</v>
      </c>
      <c r="Q67" s="88">
        <f>N67*P67</f>
        <v>0</v>
      </c>
      <c r="R67" s="198"/>
      <c r="S67" s="286">
        <f>P67</f>
        <v>0</v>
      </c>
      <c r="T67" s="122"/>
      <c r="U67" s="122"/>
      <c r="V67" s="122"/>
      <c r="W67" s="285"/>
      <c r="X67" s="120"/>
      <c r="Y67" s="122"/>
      <c r="Z67" s="122"/>
      <c r="AA67" s="122"/>
      <c r="AB67" s="122">
        <f>S67</f>
        <v>0</v>
      </c>
      <c r="AC67" s="178">
        <f>AB67</f>
        <v>0</v>
      </c>
    </row>
    <row r="68" spans="2:29" s="28" customFormat="1" ht="27.75" hidden="1" customHeight="1" x14ac:dyDescent="0.25">
      <c r="B68" s="98"/>
      <c r="C68" s="100"/>
      <c r="D68" s="100"/>
      <c r="E68" s="100"/>
      <c r="F68" s="100"/>
      <c r="G68" s="100"/>
      <c r="H68" s="100"/>
      <c r="I68" s="99"/>
      <c r="J68" s="99"/>
      <c r="K68" s="101"/>
      <c r="L68" s="100"/>
      <c r="M68" s="156"/>
      <c r="N68" s="89"/>
      <c r="O68" s="29"/>
      <c r="P68" s="30"/>
      <c r="Q68" s="88"/>
      <c r="R68" s="198"/>
      <c r="S68" s="286"/>
      <c r="T68" s="122"/>
      <c r="U68" s="122"/>
      <c r="V68" s="122"/>
      <c r="W68" s="285"/>
      <c r="X68" s="120"/>
      <c r="Y68" s="122"/>
      <c r="Z68" s="122"/>
      <c r="AA68" s="122"/>
      <c r="AB68" s="122"/>
      <c r="AC68" s="178"/>
    </row>
    <row r="69" spans="2:29" s="28" customFormat="1" ht="27.75" hidden="1" customHeight="1" x14ac:dyDescent="0.25">
      <c r="B69" s="98" t="s">
        <v>113</v>
      </c>
      <c r="C69" s="478" t="s">
        <v>114</v>
      </c>
      <c r="D69" s="478"/>
      <c r="E69" s="478"/>
      <c r="F69" s="478"/>
      <c r="G69" s="478"/>
      <c r="H69" s="478"/>
      <c r="I69" s="478"/>
      <c r="J69" s="478"/>
      <c r="K69" s="482" t="s">
        <v>148</v>
      </c>
      <c r="L69" s="478"/>
      <c r="M69" s="483"/>
      <c r="N69" s="89">
        <v>33760</v>
      </c>
      <c r="O69" s="24">
        <v>0</v>
      </c>
      <c r="P69" s="30">
        <f t="shared" si="8"/>
        <v>0</v>
      </c>
      <c r="Q69" s="88">
        <f>N69*P69</f>
        <v>0</v>
      </c>
      <c r="R69" s="198"/>
      <c r="S69" s="286">
        <f>P69</f>
        <v>0</v>
      </c>
      <c r="T69" s="122"/>
      <c r="U69" s="122"/>
      <c r="V69" s="122"/>
      <c r="W69" s="285"/>
      <c r="X69" s="120"/>
      <c r="Y69" s="122"/>
      <c r="Z69" s="122"/>
      <c r="AA69" s="122"/>
      <c r="AB69" s="122">
        <f>S69</f>
        <v>0</v>
      </c>
      <c r="AC69" s="178">
        <f>AB69</f>
        <v>0</v>
      </c>
    </row>
    <row r="70" spans="2:29" s="28" customFormat="1" ht="27.75" hidden="1" customHeight="1" x14ac:dyDescent="0.25">
      <c r="B70" s="98"/>
      <c r="C70" s="100"/>
      <c r="D70" s="100"/>
      <c r="E70" s="100"/>
      <c r="F70" s="100"/>
      <c r="G70" s="100"/>
      <c r="H70" s="100"/>
      <c r="I70" s="99"/>
      <c r="J70" s="99"/>
      <c r="K70" s="101"/>
      <c r="L70" s="100"/>
      <c r="M70" s="156"/>
      <c r="N70" s="89"/>
      <c r="O70" s="29"/>
      <c r="P70" s="30"/>
      <c r="Q70" s="88"/>
      <c r="R70" s="198"/>
      <c r="S70" s="286"/>
      <c r="T70" s="122"/>
      <c r="U70" s="122"/>
      <c r="V70" s="122"/>
      <c r="W70" s="285"/>
      <c r="X70" s="120"/>
      <c r="Y70" s="122"/>
      <c r="Z70" s="122"/>
      <c r="AA70" s="122"/>
      <c r="AB70" s="122"/>
      <c r="AC70" s="178"/>
    </row>
    <row r="71" spans="2:29" s="28" customFormat="1" ht="27.75" hidden="1" customHeight="1" x14ac:dyDescent="0.25">
      <c r="B71" s="98" t="s">
        <v>115</v>
      </c>
      <c r="C71" s="478" t="s">
        <v>116</v>
      </c>
      <c r="D71" s="478"/>
      <c r="E71" s="478"/>
      <c r="F71" s="478"/>
      <c r="G71" s="478"/>
      <c r="H71" s="478"/>
      <c r="I71" s="478"/>
      <c r="J71" s="478"/>
      <c r="K71" s="482" t="s">
        <v>148</v>
      </c>
      <c r="L71" s="478"/>
      <c r="M71" s="483"/>
      <c r="N71" s="89">
        <v>33760</v>
      </c>
      <c r="O71" s="24">
        <v>0</v>
      </c>
      <c r="P71" s="30">
        <f t="shared" si="8"/>
        <v>0</v>
      </c>
      <c r="Q71" s="88">
        <f>N71*P71</f>
        <v>0</v>
      </c>
      <c r="R71" s="198"/>
      <c r="S71" s="286">
        <f>P71</f>
        <v>0</v>
      </c>
      <c r="T71" s="122"/>
      <c r="U71" s="122"/>
      <c r="V71" s="122"/>
      <c r="W71" s="285"/>
      <c r="X71" s="120"/>
      <c r="Y71" s="122"/>
      <c r="Z71" s="122"/>
      <c r="AA71" s="122"/>
      <c r="AB71" s="122">
        <f>S71</f>
        <v>0</v>
      </c>
      <c r="AC71" s="178">
        <f>AB71</f>
        <v>0</v>
      </c>
    </row>
    <row r="72" spans="2:29" s="28" customFormat="1" ht="27.75" hidden="1" customHeight="1" x14ac:dyDescent="0.25">
      <c r="B72" s="98"/>
      <c r="C72" s="100"/>
      <c r="D72" s="100"/>
      <c r="E72" s="100"/>
      <c r="F72" s="100"/>
      <c r="G72" s="100"/>
      <c r="H72" s="100"/>
      <c r="I72" s="99"/>
      <c r="J72" s="99"/>
      <c r="K72" s="101"/>
      <c r="L72" s="100"/>
      <c r="M72" s="156"/>
      <c r="N72" s="89"/>
      <c r="O72" s="29"/>
      <c r="P72" s="30"/>
      <c r="Q72" s="88"/>
      <c r="R72" s="198"/>
      <c r="S72" s="286"/>
      <c r="T72" s="122"/>
      <c r="U72" s="122"/>
      <c r="V72" s="122"/>
      <c r="W72" s="285"/>
      <c r="X72" s="120"/>
      <c r="Y72" s="122"/>
      <c r="Z72" s="122"/>
      <c r="AA72" s="122"/>
      <c r="AB72" s="122"/>
      <c r="AC72" s="178"/>
    </row>
    <row r="73" spans="2:29" s="28" customFormat="1" ht="27.75" hidden="1" customHeight="1" x14ac:dyDescent="0.25">
      <c r="B73" s="98" t="s">
        <v>117</v>
      </c>
      <c r="C73" s="478" t="s">
        <v>118</v>
      </c>
      <c r="D73" s="478"/>
      <c r="E73" s="478"/>
      <c r="F73" s="478"/>
      <c r="G73" s="478"/>
      <c r="H73" s="478"/>
      <c r="I73" s="478"/>
      <c r="J73" s="478"/>
      <c r="K73" s="482" t="s">
        <v>149</v>
      </c>
      <c r="L73" s="478"/>
      <c r="M73" s="483"/>
      <c r="N73" s="89">
        <v>8492</v>
      </c>
      <c r="O73" s="24">
        <v>0</v>
      </c>
      <c r="P73" s="30">
        <f t="shared" si="8"/>
        <v>0</v>
      </c>
      <c r="Q73" s="88">
        <f>N73*P73</f>
        <v>0</v>
      </c>
      <c r="R73" s="198"/>
      <c r="S73" s="286">
        <f>P73*2</f>
        <v>0</v>
      </c>
      <c r="T73" s="121"/>
      <c r="U73" s="121"/>
      <c r="V73" s="122"/>
      <c r="W73" s="285"/>
      <c r="X73" s="120"/>
      <c r="Y73" s="122"/>
      <c r="Z73" s="122"/>
      <c r="AA73" s="122"/>
      <c r="AB73" s="122">
        <f>S73/2</f>
        <v>0</v>
      </c>
      <c r="AC73" s="178">
        <f>AB73</f>
        <v>0</v>
      </c>
    </row>
    <row r="74" spans="2:29" s="28" customFormat="1" ht="27.75" hidden="1" customHeight="1" x14ac:dyDescent="0.25">
      <c r="B74" s="98"/>
      <c r="C74" s="100"/>
      <c r="D74" s="100"/>
      <c r="E74" s="100"/>
      <c r="F74" s="100"/>
      <c r="G74" s="100"/>
      <c r="H74" s="100"/>
      <c r="I74" s="99"/>
      <c r="J74" s="99"/>
      <c r="K74" s="101"/>
      <c r="L74" s="100"/>
      <c r="M74" s="156"/>
      <c r="N74" s="89"/>
      <c r="O74" s="29"/>
      <c r="P74" s="30"/>
      <c r="Q74" s="88"/>
      <c r="R74" s="198"/>
      <c r="S74" s="286"/>
      <c r="T74" s="121"/>
      <c r="U74" s="121"/>
      <c r="V74" s="122"/>
      <c r="W74" s="285"/>
      <c r="X74" s="120"/>
      <c r="Y74" s="122"/>
      <c r="Z74" s="122"/>
      <c r="AA74" s="122"/>
      <c r="AB74" s="123"/>
      <c r="AC74" s="178"/>
    </row>
    <row r="75" spans="2:29" s="28" customFormat="1" ht="27.75" hidden="1" customHeight="1" x14ac:dyDescent="0.25">
      <c r="B75" s="98" t="s">
        <v>119</v>
      </c>
      <c r="C75" s="478" t="s">
        <v>120</v>
      </c>
      <c r="D75" s="478"/>
      <c r="E75" s="478"/>
      <c r="F75" s="478"/>
      <c r="G75" s="478"/>
      <c r="H75" s="478"/>
      <c r="I75" s="478"/>
      <c r="J75" s="478"/>
      <c r="K75" s="482" t="s">
        <v>152</v>
      </c>
      <c r="L75" s="478"/>
      <c r="M75" s="483"/>
      <c r="N75" s="89">
        <v>23950</v>
      </c>
      <c r="O75" s="24">
        <v>0</v>
      </c>
      <c r="P75" s="30">
        <f t="shared" si="8"/>
        <v>0</v>
      </c>
      <c r="Q75" s="88">
        <f>N75*P75</f>
        <v>0</v>
      </c>
      <c r="R75" s="198"/>
      <c r="S75" s="286">
        <f>P75</f>
        <v>0</v>
      </c>
      <c r="T75" s="121"/>
      <c r="U75" s="121"/>
      <c r="V75" s="122"/>
      <c r="W75" s="285"/>
      <c r="X75" s="120"/>
      <c r="Y75" s="122"/>
      <c r="Z75" s="122"/>
      <c r="AA75" s="122"/>
      <c r="AB75" s="122">
        <f t="shared" ref="AB75:AB81" si="9">S75</f>
        <v>0</v>
      </c>
      <c r="AC75" s="178">
        <f>AB75</f>
        <v>0</v>
      </c>
    </row>
    <row r="76" spans="2:29" s="28" customFormat="1" ht="27.75" hidden="1" customHeight="1" x14ac:dyDescent="0.25">
      <c r="B76" s="98"/>
      <c r="C76" s="100"/>
      <c r="D76" s="100"/>
      <c r="E76" s="100"/>
      <c r="F76" s="100"/>
      <c r="G76" s="100"/>
      <c r="H76" s="100"/>
      <c r="I76" s="99"/>
      <c r="J76" s="99"/>
      <c r="K76" s="161"/>
      <c r="L76" s="162"/>
      <c r="M76" s="156"/>
      <c r="N76" s="89"/>
      <c r="O76" s="29"/>
      <c r="P76" s="30"/>
      <c r="Q76" s="88"/>
      <c r="R76" s="198"/>
      <c r="S76" s="286"/>
      <c r="T76" s="121"/>
      <c r="U76" s="121"/>
      <c r="V76" s="122"/>
      <c r="W76" s="285"/>
      <c r="X76" s="120"/>
      <c r="Y76" s="122"/>
      <c r="Z76" s="122"/>
      <c r="AA76" s="122"/>
      <c r="AB76" s="123"/>
      <c r="AC76" s="178"/>
    </row>
    <row r="77" spans="2:29" s="28" customFormat="1" ht="27.75" hidden="1" customHeight="1" x14ac:dyDescent="0.25">
      <c r="B77" s="98" t="s">
        <v>121</v>
      </c>
      <c r="C77" s="478" t="s">
        <v>122</v>
      </c>
      <c r="D77" s="478"/>
      <c r="E77" s="478"/>
      <c r="F77" s="478"/>
      <c r="G77" s="478"/>
      <c r="H77" s="478"/>
      <c r="I77" s="478"/>
      <c r="J77" s="478"/>
      <c r="K77" s="482" t="s">
        <v>150</v>
      </c>
      <c r="L77" s="478"/>
      <c r="M77" s="483"/>
      <c r="N77" s="89">
        <v>9336</v>
      </c>
      <c r="O77" s="24">
        <v>0</v>
      </c>
      <c r="P77" s="30">
        <f t="shared" si="8"/>
        <v>0</v>
      </c>
      <c r="Q77" s="88">
        <f>N77*P77</f>
        <v>0</v>
      </c>
      <c r="R77" s="198"/>
      <c r="S77" s="286">
        <f>P77*2</f>
        <v>0</v>
      </c>
      <c r="T77" s="121"/>
      <c r="U77" s="121"/>
      <c r="V77" s="122"/>
      <c r="W77" s="285"/>
      <c r="X77" s="120"/>
      <c r="Y77" s="122"/>
      <c r="Z77" s="122"/>
      <c r="AA77" s="122"/>
      <c r="AB77" s="122">
        <f>S77</f>
        <v>0</v>
      </c>
      <c r="AC77" s="178">
        <f>AB77</f>
        <v>0</v>
      </c>
    </row>
    <row r="78" spans="2:29" s="28" customFormat="1" ht="27.75" hidden="1" customHeight="1" x14ac:dyDescent="0.25">
      <c r="B78" s="98"/>
      <c r="C78" s="100"/>
      <c r="D78" s="100"/>
      <c r="E78" s="100"/>
      <c r="F78" s="100"/>
      <c r="G78" s="100"/>
      <c r="H78" s="100"/>
      <c r="I78" s="99"/>
      <c r="J78" s="99"/>
      <c r="K78" s="161"/>
      <c r="L78" s="162"/>
      <c r="M78" s="156"/>
      <c r="N78" s="89"/>
      <c r="O78" s="29"/>
      <c r="P78" s="30"/>
      <c r="Q78" s="88"/>
      <c r="R78" s="198"/>
      <c r="S78" s="286"/>
      <c r="T78" s="121"/>
      <c r="U78" s="121"/>
      <c r="V78" s="122"/>
      <c r="W78" s="285"/>
      <c r="X78" s="120"/>
      <c r="Y78" s="122"/>
      <c r="Z78" s="122"/>
      <c r="AA78" s="122"/>
      <c r="AB78" s="122"/>
      <c r="AC78" s="178"/>
    </row>
    <row r="79" spans="2:29" s="28" customFormat="1" ht="27.75" hidden="1" customHeight="1" x14ac:dyDescent="0.25">
      <c r="B79" s="98" t="s">
        <v>123</v>
      </c>
      <c r="C79" s="478" t="s">
        <v>124</v>
      </c>
      <c r="D79" s="478"/>
      <c r="E79" s="478"/>
      <c r="F79" s="478"/>
      <c r="G79" s="478"/>
      <c r="H79" s="478"/>
      <c r="I79" s="478"/>
      <c r="J79" s="478"/>
      <c r="K79" s="482" t="s">
        <v>153</v>
      </c>
      <c r="L79" s="478"/>
      <c r="M79" s="483"/>
      <c r="N79" s="89">
        <v>12600</v>
      </c>
      <c r="O79" s="24">
        <v>0</v>
      </c>
      <c r="P79" s="30">
        <f t="shared" si="8"/>
        <v>0</v>
      </c>
      <c r="Q79" s="88">
        <f>N79*P79</f>
        <v>0</v>
      </c>
      <c r="R79" s="198"/>
      <c r="S79" s="286">
        <f>P79</f>
        <v>0</v>
      </c>
      <c r="T79" s="121"/>
      <c r="U79" s="121"/>
      <c r="V79" s="122"/>
      <c r="W79" s="285"/>
      <c r="X79" s="120"/>
      <c r="Y79" s="122"/>
      <c r="Z79" s="122"/>
      <c r="AA79" s="122"/>
      <c r="AB79" s="122">
        <f t="shared" si="9"/>
        <v>0</v>
      </c>
      <c r="AC79" s="178">
        <f>AB79</f>
        <v>0</v>
      </c>
    </row>
    <row r="80" spans="2:29" s="28" customFormat="1" ht="27.75" hidden="1" customHeight="1" x14ac:dyDescent="0.25">
      <c r="B80" s="98"/>
      <c r="C80" s="100"/>
      <c r="D80" s="100"/>
      <c r="E80" s="100"/>
      <c r="F80" s="100"/>
      <c r="G80" s="100"/>
      <c r="H80" s="100"/>
      <c r="I80" s="99"/>
      <c r="J80" s="99"/>
      <c r="K80" s="161"/>
      <c r="L80" s="162"/>
      <c r="M80" s="156"/>
      <c r="N80" s="89"/>
      <c r="O80" s="29"/>
      <c r="P80" s="30"/>
      <c r="Q80" s="88"/>
      <c r="R80" s="198"/>
      <c r="S80" s="286"/>
      <c r="T80" s="121"/>
      <c r="U80" s="121"/>
      <c r="V80" s="122"/>
      <c r="W80" s="285"/>
      <c r="X80" s="120"/>
      <c r="Y80" s="122"/>
      <c r="Z80" s="122"/>
      <c r="AA80" s="122"/>
      <c r="AB80" s="122"/>
      <c r="AC80" s="178"/>
    </row>
    <row r="81" spans="2:41" s="28" customFormat="1" ht="27.75" hidden="1" customHeight="1" x14ac:dyDescent="0.25">
      <c r="B81" s="98" t="s">
        <v>125</v>
      </c>
      <c r="C81" s="478" t="s">
        <v>126</v>
      </c>
      <c r="D81" s="478"/>
      <c r="E81" s="478"/>
      <c r="F81" s="478"/>
      <c r="G81" s="478"/>
      <c r="H81" s="478"/>
      <c r="I81" s="478"/>
      <c r="J81" s="478"/>
      <c r="K81" s="482" t="s">
        <v>151</v>
      </c>
      <c r="L81" s="478"/>
      <c r="M81" s="483"/>
      <c r="N81" s="89">
        <v>53770</v>
      </c>
      <c r="O81" s="24">
        <v>0</v>
      </c>
      <c r="P81" s="30">
        <f t="shared" si="8"/>
        <v>0</v>
      </c>
      <c r="Q81" s="88">
        <f>N81*P81</f>
        <v>0</v>
      </c>
      <c r="R81" s="198"/>
      <c r="S81" s="286">
        <f>P81*2</f>
        <v>0</v>
      </c>
      <c r="T81" s="121"/>
      <c r="U81" s="121"/>
      <c r="V81" s="122"/>
      <c r="W81" s="285"/>
      <c r="X81" s="120"/>
      <c r="Y81" s="122"/>
      <c r="Z81" s="122"/>
      <c r="AA81" s="122"/>
      <c r="AB81" s="122">
        <f t="shared" si="9"/>
        <v>0</v>
      </c>
      <c r="AC81" s="178">
        <f>AB81</f>
        <v>0</v>
      </c>
    </row>
    <row r="82" spans="2:41" s="28" customFormat="1" ht="27.75" hidden="1" customHeight="1" x14ac:dyDescent="0.25">
      <c r="B82" s="102"/>
      <c r="C82" s="103"/>
      <c r="D82" s="103"/>
      <c r="E82" s="103"/>
      <c r="F82" s="103"/>
      <c r="G82" s="103"/>
      <c r="H82" s="103"/>
      <c r="I82" s="104"/>
      <c r="J82" s="104"/>
      <c r="K82" s="161"/>
      <c r="L82" s="162"/>
      <c r="M82" s="156"/>
      <c r="N82" s="91"/>
      <c r="O82" s="29"/>
      <c r="P82" s="31"/>
      <c r="Q82" s="90"/>
      <c r="R82" s="198"/>
      <c r="S82" s="287"/>
      <c r="T82" s="124"/>
      <c r="U82" s="124"/>
      <c r="V82" s="125"/>
      <c r="W82" s="288"/>
      <c r="X82" s="127"/>
      <c r="Y82" s="125"/>
      <c r="Z82" s="125"/>
      <c r="AA82" s="125"/>
      <c r="AB82" s="126"/>
      <c r="AC82" s="179"/>
    </row>
    <row r="83" spans="2:41" s="28" customFormat="1" ht="32.25" hidden="1" customHeight="1" thickBot="1" x14ac:dyDescent="0.3">
      <c r="B83" s="105" t="s">
        <v>127</v>
      </c>
      <c r="C83" s="499" t="s">
        <v>128</v>
      </c>
      <c r="D83" s="499"/>
      <c r="E83" s="499"/>
      <c r="F83" s="499"/>
      <c r="G83" s="499"/>
      <c r="H83" s="499"/>
      <c r="I83" s="499"/>
      <c r="J83" s="499"/>
      <c r="K83" s="537" t="s">
        <v>154</v>
      </c>
      <c r="L83" s="499"/>
      <c r="M83" s="538"/>
      <c r="N83" s="169">
        <v>105000</v>
      </c>
      <c r="O83" s="24">
        <v>0</v>
      </c>
      <c r="P83" s="39">
        <f t="shared" si="8"/>
        <v>0</v>
      </c>
      <c r="Q83" s="92">
        <f>N83*P83</f>
        <v>0</v>
      </c>
      <c r="R83" s="198"/>
      <c r="S83" s="289"/>
      <c r="T83" s="128"/>
      <c r="U83" s="128">
        <f>P83</f>
        <v>0</v>
      </c>
      <c r="V83" s="128"/>
      <c r="W83" s="290"/>
      <c r="X83" s="130">
        <f>IF($P83&lt;&gt;0,1,0)</f>
        <v>0</v>
      </c>
      <c r="Y83" s="131">
        <f>IF($P83&lt;&gt;0,"XXX",0)</f>
        <v>0</v>
      </c>
      <c r="Z83" s="131">
        <f>IF($P83&lt;&gt;0,"XXX",0)</f>
        <v>0</v>
      </c>
      <c r="AA83" s="131">
        <f>IF($P83&lt;&gt;0,"XXX",0)</f>
        <v>0</v>
      </c>
      <c r="AB83" s="129"/>
      <c r="AC83" s="180"/>
    </row>
    <row r="84" spans="2:41" s="28" customFormat="1" ht="24.75" hidden="1" customHeight="1" thickBot="1" x14ac:dyDescent="0.3">
      <c r="B84" s="111" t="s">
        <v>58</v>
      </c>
      <c r="C84" s="112"/>
      <c r="D84" s="112"/>
      <c r="E84" s="112"/>
      <c r="F84" s="112"/>
      <c r="G84" s="112"/>
      <c r="H84" s="112"/>
      <c r="I84" s="112"/>
      <c r="J84" s="112"/>
      <c r="K84" s="500" t="str">
        <f>IF(OR($Q$84&lt;$G$7,$Q$84&gt;$H$7),"hodnota není v limitu"," zbývá rozdělit")</f>
        <v xml:space="preserve"> zbývá rozdělit</v>
      </c>
      <c r="L84" s="500"/>
      <c r="M84" s="500"/>
      <c r="N84" s="165">
        <f>IF(OR($Q$84&lt;$G$7,$Q$84&gt;$H$7)," ",P84 )</f>
        <v>0</v>
      </c>
      <c r="O84" s="165"/>
      <c r="P84" s="148">
        <f>H7-Q84</f>
        <v>0</v>
      </c>
      <c r="Q84" s="163">
        <f>SUM(Q57:Q83)</f>
        <v>0</v>
      </c>
      <c r="R84" s="198">
        <f>IF(SUM($X$57:$X$83)&lt;&gt;0,1,0)</f>
        <v>0</v>
      </c>
      <c r="S84" s="278">
        <v>54000</v>
      </c>
      <c r="T84" s="171">
        <v>50501</v>
      </c>
      <c r="U84" s="171">
        <v>52601</v>
      </c>
      <c r="V84" s="171">
        <v>52105</v>
      </c>
      <c r="W84" s="279">
        <v>51212</v>
      </c>
      <c r="X84" s="172">
        <v>51010</v>
      </c>
      <c r="Y84" s="173">
        <v>51610</v>
      </c>
      <c r="Z84" s="173">
        <v>51710</v>
      </c>
      <c r="AA84" s="173">
        <v>51510</v>
      </c>
      <c r="AB84" s="174">
        <v>52510</v>
      </c>
      <c r="AC84" s="175">
        <v>60000</v>
      </c>
    </row>
    <row r="85" spans="2:41" s="28" customFormat="1" ht="18.75" customHeight="1" thickBot="1" x14ac:dyDescent="0.3">
      <c r="B85" s="40"/>
      <c r="C85" s="41"/>
      <c r="D85" s="41"/>
      <c r="E85" s="41"/>
      <c r="F85" s="42"/>
      <c r="G85" s="42"/>
      <c r="H85" s="41"/>
      <c r="I85" s="41"/>
      <c r="J85" s="43"/>
      <c r="K85" s="41"/>
      <c r="L85" s="41"/>
      <c r="M85" s="41"/>
      <c r="N85" s="41"/>
      <c r="O85" s="41"/>
      <c r="P85" s="41"/>
      <c r="Q85" s="193"/>
      <c r="R85" s="198"/>
      <c r="S85" s="202">
        <f>SUM(S11:S55)+SUM(S57:S83)</f>
        <v>0</v>
      </c>
      <c r="T85" s="317">
        <f>ROUND(SUM(T11:T55)+SUM(T57:T83),2)</f>
        <v>0</v>
      </c>
      <c r="U85" s="317">
        <f>ROUND(SUM(U11:U55)+SUM(U57:U83),2)</f>
        <v>0</v>
      </c>
      <c r="V85" s="202">
        <f>SUM(V11:V55)+SUM(V57:V83)</f>
        <v>0</v>
      </c>
      <c r="W85" s="303">
        <f>SUM(W11:W55)+SUM(W57:W83)</f>
        <v>0</v>
      </c>
      <c r="X85" s="203">
        <f>R84+R56</f>
        <v>0</v>
      </c>
      <c r="Y85" s="204">
        <f>IF(OR(Y57&lt;&gt;0,Y59&lt;&gt;0,Y83&lt;&gt;0,Y11&lt;&gt;0,Y13&lt;&gt;0,Y15&lt;&gt;0,Y17&lt;&gt;0,Y19&lt;&gt;0,Y21&lt;&gt;0,Y51&lt;&gt;0,Y53&lt;&gt;0,Y55&lt;&gt;0),"XXX",0)</f>
        <v>0</v>
      </c>
      <c r="Z85" s="204">
        <f>IF(OR(Z57&lt;&gt;0,Z59&lt;&gt;0,Z83&lt;&gt;0,Z11&lt;&gt;0,Z13&lt;&gt;0,Z15&lt;&gt;0,Z17&lt;&gt;0,Z19&lt;&gt;0,Z21&lt;&gt;0,Z51&lt;&gt;0,Z53&lt;&gt;0,Z55&lt;&gt;0),"XXX",0)</f>
        <v>0</v>
      </c>
      <c r="AA85" s="205">
        <f>IF(OR(AA57&lt;&gt;0,AA59&lt;&gt;0,AA83&lt;&gt;0,AA11&lt;&gt;0,AA13&lt;&gt;0,AA15&lt;&gt;0,AA17&lt;&gt;0,AA19&lt;&gt;0,AA21&lt;&gt;0,AA51&lt;&gt;0,AA53&lt;&gt;0,AA55&lt;&gt;0),"XXX",0)</f>
        <v>0</v>
      </c>
      <c r="AB85" s="206">
        <f>ROUND(SUM(AB11:AB55)+SUM(AB57:AB83),0)</f>
        <v>0</v>
      </c>
      <c r="AC85" s="366">
        <f>FLOOR(SUM(AC11:AC55)+SUM(AC57:AC83),1)</f>
        <v>0</v>
      </c>
    </row>
    <row r="86" spans="2:41" s="28" customFormat="1" ht="18.75" customHeight="1" thickBot="1" x14ac:dyDescent="0.3">
      <c r="B86" s="45" t="s">
        <v>14</v>
      </c>
      <c r="C86" s="41"/>
      <c r="D86" s="41"/>
      <c r="E86" s="41"/>
      <c r="F86" s="46">
        <f>Q23+Q27+Q31</f>
        <v>0</v>
      </c>
      <c r="G86" s="42"/>
      <c r="H86" s="41"/>
      <c r="I86" s="41"/>
      <c r="J86" s="43"/>
      <c r="K86" s="41"/>
      <c r="L86" s="41"/>
      <c r="M86" s="41"/>
      <c r="N86" s="41"/>
      <c r="O86" s="195"/>
      <c r="P86" s="41"/>
      <c r="Q86" s="193"/>
      <c r="R86" s="198"/>
    </row>
    <row r="87" spans="2:41" s="28" customFormat="1" ht="18.75" customHeight="1" x14ac:dyDescent="0.25">
      <c r="B87" s="240" t="s">
        <v>34</v>
      </c>
      <c r="C87" s="528" t="s">
        <v>35</v>
      </c>
      <c r="D87" s="529"/>
      <c r="E87" s="529"/>
      <c r="F87" s="529"/>
      <c r="G87" s="529"/>
      <c r="H87" s="529"/>
      <c r="I87" s="529"/>
      <c r="J87" s="530"/>
      <c r="K87" s="241" t="s">
        <v>36</v>
      </c>
      <c r="L87" s="242" t="s">
        <v>37</v>
      </c>
      <c r="M87" s="531" t="s">
        <v>38</v>
      </c>
      <c r="N87" s="532"/>
      <c r="O87" s="532"/>
      <c r="P87" s="532"/>
      <c r="Q87" s="533"/>
      <c r="R87" s="198"/>
    </row>
    <row r="88" spans="2:41" s="28" customFormat="1" ht="21.75" customHeight="1" x14ac:dyDescent="0.25">
      <c r="B88" s="521" t="s">
        <v>24</v>
      </c>
      <c r="C88" s="534" t="s">
        <v>23</v>
      </c>
      <c r="D88" s="535"/>
      <c r="E88" s="535"/>
      <c r="F88" s="535"/>
      <c r="G88" s="535"/>
      <c r="H88" s="535"/>
      <c r="I88" s="535"/>
      <c r="J88" s="536"/>
      <c r="K88" s="47">
        <v>54000</v>
      </c>
      <c r="L88" s="48">
        <f>S85</f>
        <v>0</v>
      </c>
      <c r="M88" s="506" t="s">
        <v>52</v>
      </c>
      <c r="N88" s="507"/>
      <c r="O88" s="507"/>
      <c r="P88" s="507"/>
      <c r="Q88" s="508"/>
      <c r="R88" s="198"/>
    </row>
    <row r="89" spans="2:41" s="28" customFormat="1" ht="21.75" customHeight="1" x14ac:dyDescent="0.25">
      <c r="B89" s="522"/>
      <c r="C89" s="503" t="s">
        <v>0</v>
      </c>
      <c r="D89" s="504"/>
      <c r="E89" s="504"/>
      <c r="F89" s="504"/>
      <c r="G89" s="504"/>
      <c r="H89" s="504"/>
      <c r="I89" s="504"/>
      <c r="J89" s="505"/>
      <c r="K89" s="47">
        <v>50501</v>
      </c>
      <c r="L89" s="49">
        <f>T85</f>
        <v>0</v>
      </c>
      <c r="M89" s="506" t="s">
        <v>52</v>
      </c>
      <c r="N89" s="507"/>
      <c r="O89" s="507"/>
      <c r="P89" s="507"/>
      <c r="Q89" s="508"/>
      <c r="R89" s="198"/>
    </row>
    <row r="90" spans="2:41" s="28" customFormat="1" ht="21.75" customHeight="1" x14ac:dyDescent="0.25">
      <c r="B90" s="522"/>
      <c r="C90" s="503" t="s">
        <v>1</v>
      </c>
      <c r="D90" s="504"/>
      <c r="E90" s="504"/>
      <c r="F90" s="504"/>
      <c r="G90" s="504"/>
      <c r="H90" s="504"/>
      <c r="I90" s="504"/>
      <c r="J90" s="505"/>
      <c r="K90" s="47">
        <v>52601</v>
      </c>
      <c r="L90" s="49">
        <f>U85</f>
        <v>0</v>
      </c>
      <c r="M90" s="506" t="s">
        <v>52</v>
      </c>
      <c r="N90" s="507"/>
      <c r="O90" s="507"/>
      <c r="P90" s="507"/>
      <c r="Q90" s="508"/>
      <c r="R90" s="198"/>
    </row>
    <row r="91" spans="2:41" s="28" customFormat="1" ht="21.75" customHeight="1" x14ac:dyDescent="0.25">
      <c r="B91" s="522"/>
      <c r="C91" s="503" t="s">
        <v>129</v>
      </c>
      <c r="D91" s="504"/>
      <c r="E91" s="504"/>
      <c r="F91" s="504"/>
      <c r="G91" s="504"/>
      <c r="H91" s="504"/>
      <c r="I91" s="504"/>
      <c r="J91" s="505"/>
      <c r="K91" s="47">
        <v>52105</v>
      </c>
      <c r="L91" s="48">
        <f>V85</f>
        <v>0</v>
      </c>
      <c r="M91" s="506" t="s">
        <v>52</v>
      </c>
      <c r="N91" s="507"/>
      <c r="O91" s="507"/>
      <c r="P91" s="507"/>
      <c r="Q91" s="508"/>
      <c r="R91" s="198"/>
    </row>
    <row r="92" spans="2:41" s="28" customFormat="1" ht="21.75" customHeight="1" x14ac:dyDescent="0.25">
      <c r="B92" s="523"/>
      <c r="C92" s="509" t="s">
        <v>9</v>
      </c>
      <c r="D92" s="510"/>
      <c r="E92" s="510"/>
      <c r="F92" s="510"/>
      <c r="G92" s="510"/>
      <c r="H92" s="510"/>
      <c r="I92" s="510"/>
      <c r="J92" s="511"/>
      <c r="K92" s="47">
        <v>51212</v>
      </c>
      <c r="L92" s="48">
        <f>W85</f>
        <v>0</v>
      </c>
      <c r="M92" s="506" t="s">
        <v>52</v>
      </c>
      <c r="N92" s="507"/>
      <c r="O92" s="507"/>
      <c r="P92" s="507"/>
      <c r="Q92" s="508"/>
      <c r="R92" s="198"/>
    </row>
    <row r="93" spans="2:41" s="28" customFormat="1" ht="36.75" customHeight="1" x14ac:dyDescent="0.25">
      <c r="B93" s="521" t="s">
        <v>25</v>
      </c>
      <c r="C93" s="503" t="s">
        <v>4</v>
      </c>
      <c r="D93" s="504"/>
      <c r="E93" s="504"/>
      <c r="F93" s="504"/>
      <c r="G93" s="504"/>
      <c r="H93" s="504"/>
      <c r="I93" s="504"/>
      <c r="J93" s="505"/>
      <c r="K93" s="47">
        <v>51010</v>
      </c>
      <c r="L93" s="48">
        <f>X85</f>
        <v>0</v>
      </c>
      <c r="M93" s="512" t="s">
        <v>169</v>
      </c>
      <c r="N93" s="513"/>
      <c r="O93" s="513"/>
      <c r="P93" s="513"/>
      <c r="Q93" s="514"/>
      <c r="R93" s="198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</row>
    <row r="94" spans="2:41" s="28" customFormat="1" ht="36.75" customHeight="1" x14ac:dyDescent="0.25">
      <c r="B94" s="522"/>
      <c r="C94" s="503" t="s">
        <v>27</v>
      </c>
      <c r="D94" s="504"/>
      <c r="E94" s="504"/>
      <c r="F94" s="504"/>
      <c r="G94" s="504"/>
      <c r="H94" s="504"/>
      <c r="I94" s="504"/>
      <c r="J94" s="505"/>
      <c r="K94" s="47">
        <v>51610</v>
      </c>
      <c r="L94" s="65">
        <f>IF(Y85="XXX","V žádosti uveďte počet žáků",0)</f>
        <v>0</v>
      </c>
      <c r="M94" s="515"/>
      <c r="N94" s="516"/>
      <c r="O94" s="516"/>
      <c r="P94" s="516"/>
      <c r="Q94" s="517"/>
      <c r="R94" s="198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</row>
    <row r="95" spans="2:41" s="28" customFormat="1" ht="36.75" customHeight="1" x14ac:dyDescent="0.25">
      <c r="B95" s="522"/>
      <c r="C95" s="503" t="s">
        <v>28</v>
      </c>
      <c r="D95" s="504"/>
      <c r="E95" s="504"/>
      <c r="F95" s="504"/>
      <c r="G95" s="504"/>
      <c r="H95" s="504"/>
      <c r="I95" s="504"/>
      <c r="J95" s="505"/>
      <c r="K95" s="47">
        <v>51710</v>
      </c>
      <c r="L95" s="65">
        <f>IF(Z85="XXX","V žádosti uveďte počet žáků",0)</f>
        <v>0</v>
      </c>
      <c r="M95" s="515"/>
      <c r="N95" s="516"/>
      <c r="O95" s="516"/>
      <c r="P95" s="516"/>
      <c r="Q95" s="517"/>
      <c r="R95" s="198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</row>
    <row r="96" spans="2:41" s="28" customFormat="1" ht="36.75" customHeight="1" x14ac:dyDescent="0.25">
      <c r="B96" s="522"/>
      <c r="C96" s="503" t="s">
        <v>29</v>
      </c>
      <c r="D96" s="504"/>
      <c r="E96" s="504"/>
      <c r="F96" s="504"/>
      <c r="G96" s="504"/>
      <c r="H96" s="504"/>
      <c r="I96" s="504"/>
      <c r="J96" s="505"/>
      <c r="K96" s="47">
        <v>51510</v>
      </c>
      <c r="L96" s="65">
        <f>IF(AA85="XXX","V žádosti uveďte počet žáků",0)</f>
        <v>0</v>
      </c>
      <c r="M96" s="518"/>
      <c r="N96" s="519"/>
      <c r="O96" s="519"/>
      <c r="P96" s="519"/>
      <c r="Q96" s="520"/>
      <c r="R96" s="198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</row>
    <row r="97" spans="2:41" s="28" customFormat="1" ht="35.25" customHeight="1" x14ac:dyDescent="0.25">
      <c r="B97" s="523"/>
      <c r="C97" s="503" t="s">
        <v>8</v>
      </c>
      <c r="D97" s="504"/>
      <c r="E97" s="504"/>
      <c r="F97" s="504"/>
      <c r="G97" s="504"/>
      <c r="H97" s="504"/>
      <c r="I97" s="504"/>
      <c r="J97" s="505"/>
      <c r="K97" s="47">
        <v>52510</v>
      </c>
      <c r="L97" s="48">
        <f>AB85</f>
        <v>0</v>
      </c>
      <c r="M97" s="539" t="s">
        <v>170</v>
      </c>
      <c r="N97" s="540"/>
      <c r="O97" s="540"/>
      <c r="P97" s="540"/>
      <c r="Q97" s="541"/>
      <c r="R97" s="198"/>
    </row>
    <row r="98" spans="2:41" s="28" customFormat="1" ht="35.25" customHeight="1" thickBot="1" x14ac:dyDescent="0.3">
      <c r="B98" s="51" t="s">
        <v>26</v>
      </c>
      <c r="C98" s="542" t="s">
        <v>3</v>
      </c>
      <c r="D98" s="543"/>
      <c r="E98" s="543"/>
      <c r="F98" s="543"/>
      <c r="G98" s="543"/>
      <c r="H98" s="543"/>
      <c r="I98" s="543"/>
      <c r="J98" s="544"/>
      <c r="K98" s="52">
        <v>60000</v>
      </c>
      <c r="L98" s="53">
        <f>AC85</f>
        <v>0</v>
      </c>
      <c r="M98" s="545" t="s">
        <v>170</v>
      </c>
      <c r="N98" s="546"/>
      <c r="O98" s="546"/>
      <c r="P98" s="546"/>
      <c r="Q98" s="547"/>
      <c r="R98" s="198"/>
    </row>
    <row r="99" spans="2:41" s="28" customFormat="1" ht="18.75" customHeight="1" thickBot="1" x14ac:dyDescent="0.3">
      <c r="B99" s="40"/>
      <c r="C99" s="54"/>
      <c r="D99" s="41"/>
      <c r="E99" s="41"/>
      <c r="F99" s="42"/>
      <c r="G99" s="42"/>
      <c r="H99" s="196">
        <f>K99+L99+M99</f>
        <v>0</v>
      </c>
      <c r="I99" s="197"/>
      <c r="J99" s="197"/>
      <c r="K99" s="196">
        <f>Q61+Q63+Q65+Q69+Q73+Q77+Q81+Q11+Q13+Q15+Q17+Q23+Q25+Q27+Q31+Q35+Q39+Q43+Q45+Q47+Q49+Q53</f>
        <v>0</v>
      </c>
      <c r="L99" s="196">
        <f>Q57+Q59+Q75+Q79+Q83+Q19+Q21+Q37+Q41+Q51+Q55</f>
        <v>0</v>
      </c>
      <c r="M99" s="196">
        <f>Q67+Q71+Q29+Q33</f>
        <v>0</v>
      </c>
      <c r="N99" s="41"/>
      <c r="O99" s="41"/>
      <c r="P99" s="41"/>
      <c r="Q99" s="193"/>
      <c r="R99" s="198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</row>
    <row r="100" spans="2:41" s="28" customFormat="1" ht="30" customHeight="1" x14ac:dyDescent="0.25">
      <c r="B100" s="548" t="s">
        <v>51</v>
      </c>
      <c r="C100" s="549"/>
      <c r="D100" s="549"/>
      <c r="E100" s="549"/>
      <c r="F100" s="549"/>
      <c r="G100" s="549"/>
      <c r="H100" s="549"/>
      <c r="I100" s="549"/>
      <c r="J100" s="550"/>
      <c r="K100" s="243" t="s">
        <v>15</v>
      </c>
      <c r="L100" s="243" t="s">
        <v>130</v>
      </c>
      <c r="M100" s="244" t="s">
        <v>16</v>
      </c>
      <c r="N100" s="41"/>
      <c r="O100" s="41"/>
      <c r="P100" s="41"/>
      <c r="Q100" s="44"/>
      <c r="R100" s="198"/>
    </row>
    <row r="101" spans="2:41" s="28" customFormat="1" ht="30" customHeight="1" thickBot="1" x14ac:dyDescent="0.3">
      <c r="B101" s="551"/>
      <c r="C101" s="552"/>
      <c r="D101" s="552"/>
      <c r="E101" s="552"/>
      <c r="F101" s="552"/>
      <c r="G101" s="552"/>
      <c r="H101" s="552"/>
      <c r="I101" s="552"/>
      <c r="J101" s="553"/>
      <c r="K101" s="52">
        <f>IF(K99=0,0,ROUND(100-L101-M101,2))</f>
        <v>0</v>
      </c>
      <c r="L101" s="52">
        <f>IF(L99=0,0,IF(K99=0,ROUND(100-M101,2),ROUND(L99*100/H99,2)))</f>
        <v>0</v>
      </c>
      <c r="M101" s="56">
        <f>IF(M99=0,0,ROUND(M99*100/H99,2))</f>
        <v>0</v>
      </c>
      <c r="N101" s="41"/>
      <c r="O101" s="41"/>
      <c r="P101" s="41"/>
      <c r="Q101" s="44"/>
      <c r="R101" s="198"/>
    </row>
    <row r="102" spans="2:41" s="28" customFormat="1" ht="10.5" customHeight="1" x14ac:dyDescent="0.25">
      <c r="B102" s="40"/>
      <c r="C102" s="41"/>
      <c r="D102" s="41"/>
      <c r="E102" s="41"/>
      <c r="F102" s="41"/>
      <c r="G102" s="41"/>
      <c r="H102" s="41"/>
      <c r="I102" s="41"/>
      <c r="J102" s="43"/>
      <c r="K102" s="41"/>
      <c r="L102" s="41"/>
      <c r="M102" s="41"/>
      <c r="N102" s="41"/>
      <c r="O102" s="41"/>
      <c r="P102" s="41"/>
      <c r="Q102" s="193"/>
      <c r="R102" s="198"/>
    </row>
    <row r="103" spans="2:41" ht="10.5" customHeight="1" x14ac:dyDescent="0.25">
      <c r="B103" s="57"/>
      <c r="C103" s="58"/>
      <c r="D103" s="59"/>
      <c r="E103" s="59"/>
      <c r="F103" s="59"/>
      <c r="G103" s="59"/>
      <c r="H103" s="59"/>
      <c r="I103" s="59"/>
      <c r="J103" s="59"/>
      <c r="K103" s="41"/>
      <c r="L103" s="41"/>
      <c r="M103" s="41"/>
      <c r="N103" s="59"/>
      <c r="O103" s="59"/>
      <c r="P103" s="59"/>
      <c r="Q103" s="194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</row>
    <row r="104" spans="2:41" s="34" customFormat="1" ht="18.75" customHeight="1" x14ac:dyDescent="0.25">
      <c r="B104" s="62" t="s">
        <v>12</v>
      </c>
      <c r="C104" s="59"/>
      <c r="D104" s="59"/>
      <c r="E104" s="59"/>
      <c r="F104" s="59"/>
      <c r="G104" s="59"/>
      <c r="H104" s="59"/>
      <c r="I104" s="59"/>
      <c r="J104" s="60"/>
      <c r="K104" s="59"/>
      <c r="L104" s="59"/>
      <c r="M104" s="59"/>
      <c r="N104" s="59"/>
      <c r="O104" s="59"/>
      <c r="P104" s="59"/>
      <c r="Q104" s="61"/>
      <c r="R104" s="19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</row>
    <row r="105" spans="2:41" s="150" customFormat="1" ht="57.75" customHeight="1" x14ac:dyDescent="0.25">
      <c r="B105" s="149">
        <v>51610</v>
      </c>
      <c r="C105" s="516" t="s">
        <v>54</v>
      </c>
      <c r="D105" s="516"/>
      <c r="E105" s="516"/>
      <c r="F105" s="516"/>
      <c r="G105" s="516"/>
      <c r="H105" s="516"/>
      <c r="I105" s="516"/>
      <c r="J105" s="516"/>
      <c r="K105" s="516"/>
      <c r="L105" s="516"/>
      <c r="M105" s="516"/>
      <c r="N105" s="516"/>
      <c r="O105" s="516"/>
      <c r="P105" s="516"/>
      <c r="Q105" s="517"/>
      <c r="R105" s="19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</row>
    <row r="106" spans="2:41" s="150" customFormat="1" ht="58.5" customHeight="1" x14ac:dyDescent="0.25">
      <c r="B106" s="149">
        <v>51710</v>
      </c>
      <c r="C106" s="516" t="s">
        <v>53</v>
      </c>
      <c r="D106" s="516"/>
      <c r="E106" s="516"/>
      <c r="F106" s="516"/>
      <c r="G106" s="516"/>
      <c r="H106" s="516"/>
      <c r="I106" s="516"/>
      <c r="J106" s="516"/>
      <c r="K106" s="516"/>
      <c r="L106" s="516"/>
      <c r="M106" s="516"/>
      <c r="N106" s="516"/>
      <c r="O106" s="516"/>
      <c r="P106" s="516"/>
      <c r="Q106" s="517"/>
      <c r="R106" s="19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</row>
    <row r="107" spans="2:41" s="150" customFormat="1" ht="16.5" customHeight="1" x14ac:dyDescent="0.25">
      <c r="B107" s="149">
        <v>51510</v>
      </c>
      <c r="C107" s="516" t="s">
        <v>50</v>
      </c>
      <c r="D107" s="516"/>
      <c r="E107" s="516"/>
      <c r="F107" s="516"/>
      <c r="G107" s="516"/>
      <c r="H107" s="516"/>
      <c r="I107" s="516"/>
      <c r="J107" s="516"/>
      <c r="K107" s="516"/>
      <c r="L107" s="516"/>
      <c r="M107" s="516"/>
      <c r="N107" s="516"/>
      <c r="O107" s="516"/>
      <c r="P107" s="516"/>
      <c r="Q107" s="517"/>
      <c r="R107" s="19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</row>
    <row r="108" spans="2:41" s="150" customFormat="1" ht="18.75" customHeight="1" thickBot="1" x14ac:dyDescent="0.3">
      <c r="B108" s="151" t="s">
        <v>30</v>
      </c>
      <c r="C108" s="152"/>
      <c r="D108" s="152"/>
      <c r="E108" s="152"/>
      <c r="F108" s="152"/>
      <c r="G108" s="152"/>
      <c r="H108" s="152"/>
      <c r="I108" s="152"/>
      <c r="J108" s="153"/>
      <c r="K108" s="152"/>
      <c r="L108" s="152"/>
      <c r="M108" s="152"/>
      <c r="N108" s="152"/>
      <c r="O108" s="152"/>
      <c r="P108" s="152"/>
      <c r="Q108" s="154"/>
      <c r="R108" s="19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</row>
  </sheetData>
  <sheetProtection algorithmName="SHA-512" hashValue="YASSvM1njvcfGrLNFhjAZN+3tsTVYLlI9uqDTRPo5pajj/f87gBO7AexOxFR5S+Jm3zSrKG1gMh5TMPHLw9Lug==" saltValue="6BpRiiESLUPcFmHDRcstVA==" spinCount="100000" sheet="1" objects="1" scenarios="1"/>
  <mergeCells count="131">
    <mergeCell ref="C106:Q106"/>
    <mergeCell ref="C107:Q107"/>
    <mergeCell ref="C94:J94"/>
    <mergeCell ref="C95:J95"/>
    <mergeCell ref="C96:J96"/>
    <mergeCell ref="C97:J97"/>
    <mergeCell ref="M97:Q97"/>
    <mergeCell ref="C98:J98"/>
    <mergeCell ref="M98:Q98"/>
    <mergeCell ref="B100:J101"/>
    <mergeCell ref="C105:Q105"/>
    <mergeCell ref="B93:B97"/>
    <mergeCell ref="C59:J59"/>
    <mergeCell ref="C61:J61"/>
    <mergeCell ref="C63:J63"/>
    <mergeCell ref="C65:J65"/>
    <mergeCell ref="K63:M63"/>
    <mergeCell ref="K65:M65"/>
    <mergeCell ref="C41:J41"/>
    <mergeCell ref="K49:M49"/>
    <mergeCell ref="K51:M51"/>
    <mergeCell ref="K53:M53"/>
    <mergeCell ref="K43:M43"/>
    <mergeCell ref="K45:M45"/>
    <mergeCell ref="K47:M47"/>
    <mergeCell ref="C43:J43"/>
    <mergeCell ref="C45:J45"/>
    <mergeCell ref="C47:J47"/>
    <mergeCell ref="C49:J49"/>
    <mergeCell ref="C51:J51"/>
    <mergeCell ref="C53:J53"/>
    <mergeCell ref="C91:J91"/>
    <mergeCell ref="M91:Q91"/>
    <mergeCell ref="C92:J92"/>
    <mergeCell ref="M92:Q92"/>
    <mergeCell ref="C93:J93"/>
    <mergeCell ref="M93:Q96"/>
    <mergeCell ref="B88:B92"/>
    <mergeCell ref="C55:J55"/>
    <mergeCell ref="K55:M55"/>
    <mergeCell ref="K56:M56"/>
    <mergeCell ref="C87:J87"/>
    <mergeCell ref="M87:Q87"/>
    <mergeCell ref="C88:J88"/>
    <mergeCell ref="M88:Q88"/>
    <mergeCell ref="C89:J89"/>
    <mergeCell ref="M89:Q89"/>
    <mergeCell ref="C90:J90"/>
    <mergeCell ref="M90:Q90"/>
    <mergeCell ref="K81:M81"/>
    <mergeCell ref="K83:M83"/>
    <mergeCell ref="K79:M79"/>
    <mergeCell ref="K69:M69"/>
    <mergeCell ref="K71:M71"/>
    <mergeCell ref="K73:M73"/>
    <mergeCell ref="C81:J81"/>
    <mergeCell ref="C83:J83"/>
    <mergeCell ref="K84:M84"/>
    <mergeCell ref="C11:J11"/>
    <mergeCell ref="C13:J13"/>
    <mergeCell ref="C15:J15"/>
    <mergeCell ref="C17:J17"/>
    <mergeCell ref="K25:M25"/>
    <mergeCell ref="K27:M27"/>
    <mergeCell ref="K29:M29"/>
    <mergeCell ref="K19:M19"/>
    <mergeCell ref="K21:M21"/>
    <mergeCell ref="K23:M23"/>
    <mergeCell ref="C19:J19"/>
    <mergeCell ref="C21:J21"/>
    <mergeCell ref="C23:J23"/>
    <mergeCell ref="C25:J25"/>
    <mergeCell ref="C27:J27"/>
    <mergeCell ref="C29:J29"/>
    <mergeCell ref="K37:M37"/>
    <mergeCell ref="K39:M39"/>
    <mergeCell ref="K75:M75"/>
    <mergeCell ref="K77:M77"/>
    <mergeCell ref="C57:J57"/>
    <mergeCell ref="C69:J69"/>
    <mergeCell ref="C71:J71"/>
    <mergeCell ref="C73:J73"/>
    <mergeCell ref="C75:J75"/>
    <mergeCell ref="C77:J77"/>
    <mergeCell ref="C79:J79"/>
    <mergeCell ref="AC2:AC7"/>
    <mergeCell ref="K67:M67"/>
    <mergeCell ref="K57:M57"/>
    <mergeCell ref="K59:M59"/>
    <mergeCell ref="K61:M61"/>
    <mergeCell ref="C67:J67"/>
    <mergeCell ref="O2:O8"/>
    <mergeCell ref="Q2:Q8"/>
    <mergeCell ref="S2:S7"/>
    <mergeCell ref="T2:T7"/>
    <mergeCell ref="B3:J3"/>
    <mergeCell ref="D4:D5"/>
    <mergeCell ref="K13:M13"/>
    <mergeCell ref="K15:M15"/>
    <mergeCell ref="K17:M17"/>
    <mergeCell ref="K41:M41"/>
    <mergeCell ref="K31:M31"/>
    <mergeCell ref="K33:M33"/>
    <mergeCell ref="K35:M35"/>
    <mergeCell ref="C31:J31"/>
    <mergeCell ref="C33:J33"/>
    <mergeCell ref="C35:J35"/>
    <mergeCell ref="C37:J37"/>
    <mergeCell ref="C39:J39"/>
    <mergeCell ref="B1:D1"/>
    <mergeCell ref="K2:M8"/>
    <mergeCell ref="N2:N8"/>
    <mergeCell ref="E4:E5"/>
    <mergeCell ref="F4:F5"/>
    <mergeCell ref="G4:G5"/>
    <mergeCell ref="H4:H5"/>
    <mergeCell ref="K11:M11"/>
    <mergeCell ref="B9:J9"/>
    <mergeCell ref="K9:M9"/>
    <mergeCell ref="B10:J10"/>
    <mergeCell ref="K10:M10"/>
    <mergeCell ref="S8:W8"/>
    <mergeCell ref="X8:AB8"/>
    <mergeCell ref="U2:U7"/>
    <mergeCell ref="V2:V7"/>
    <mergeCell ref="W2:W7"/>
    <mergeCell ref="X2:X7"/>
    <mergeCell ref="Y2:Y7"/>
    <mergeCell ref="Z2:Z7"/>
    <mergeCell ref="AA2:AA7"/>
    <mergeCell ref="AB2:AB7"/>
  </mergeCells>
  <conditionalFormatting sqref="K101:M101">
    <cfRule type="cellIs" dxfId="22" priority="11" operator="greaterThan">
      <formula>0</formula>
    </cfRule>
  </conditionalFormatting>
  <conditionalFormatting sqref="D6:E7">
    <cfRule type="cellIs" dxfId="21" priority="13" operator="greaterThan">
      <formula>2000</formula>
    </cfRule>
  </conditionalFormatting>
  <conditionalFormatting sqref="M100">
    <cfRule type="expression" dxfId="20" priority="14">
      <formula>$M$101&gt;0</formula>
    </cfRule>
  </conditionalFormatting>
  <conditionalFormatting sqref="L100">
    <cfRule type="expression" dxfId="19" priority="15">
      <formula>$L$101&gt;0</formula>
    </cfRule>
  </conditionalFormatting>
  <conditionalFormatting sqref="K100">
    <cfRule type="expression" dxfId="18" priority="16">
      <formula>$K$101&gt;0</formula>
    </cfRule>
  </conditionalFormatting>
  <conditionalFormatting sqref="O33 O45 O29">
    <cfRule type="expression" dxfId="17" priority="17">
      <formula>$F$6="Ano"</formula>
    </cfRule>
  </conditionalFormatting>
  <conditionalFormatting sqref="K56:Q56 K9:Q9">
    <cfRule type="expression" dxfId="16" priority="18" stopIfTrue="1">
      <formula>$Q$56&gt;$H$6</formula>
    </cfRule>
    <cfRule type="expression" dxfId="15" priority="19" stopIfTrue="1">
      <formula>$Q$56&lt;$G$6</formula>
    </cfRule>
    <cfRule type="expression" dxfId="14" priority="20">
      <formula>$Q$56&gt;$G$6</formula>
    </cfRule>
  </conditionalFormatting>
  <conditionalFormatting sqref="K84:Q84 K10:Q10">
    <cfRule type="expression" dxfId="13" priority="21" stopIfTrue="1">
      <formula>$Q$84&gt;$H$7</formula>
    </cfRule>
    <cfRule type="expression" dxfId="12" priority="22" stopIfTrue="1">
      <formula>$Q$84&lt;$G$7</formula>
    </cfRule>
    <cfRule type="expression" dxfId="11" priority="23">
      <formula>$Q$84&gt;$G$7</formula>
    </cfRule>
  </conditionalFormatting>
  <conditionalFormatting sqref="D6:E6">
    <cfRule type="expression" dxfId="0" priority="24">
      <formula>$P$6=1</formula>
    </cfRule>
  </conditionalFormatting>
  <conditionalFormatting sqref="O45">
    <cfRule type="expression" dxfId="10" priority="10">
      <formula>$O$45=1</formula>
    </cfRule>
  </conditionalFormatting>
  <conditionalFormatting sqref="O13 O17 O15 O11">
    <cfRule type="expression" dxfId="9" priority="9">
      <formula>$F$6="Ano"</formula>
    </cfRule>
  </conditionalFormatting>
  <conditionalFormatting sqref="O11">
    <cfRule type="cellIs" dxfId="8" priority="8" operator="between">
      <formula>1</formula>
      <formula>11</formula>
    </cfRule>
  </conditionalFormatting>
  <conditionalFormatting sqref="O13">
    <cfRule type="cellIs" dxfId="7" priority="7" operator="between">
      <formula>1</formula>
      <formula>11</formula>
    </cfRule>
  </conditionalFormatting>
  <conditionalFormatting sqref="O15">
    <cfRule type="cellIs" dxfId="6" priority="6" operator="between">
      <formula>1</formula>
      <formula>11</formula>
    </cfRule>
  </conditionalFormatting>
  <conditionalFormatting sqref="O17">
    <cfRule type="cellIs" dxfId="5" priority="5" operator="between">
      <formula>1</formula>
      <formula>11</formula>
    </cfRule>
  </conditionalFormatting>
  <conditionalFormatting sqref="O19">
    <cfRule type="cellIs" dxfId="4" priority="4" operator="between">
      <formula>1</formula>
      <formula>11</formula>
    </cfRule>
  </conditionalFormatting>
  <conditionalFormatting sqref="O57">
    <cfRule type="cellIs" dxfId="3" priority="2" operator="between">
      <formula>1</formula>
      <formula>11</formula>
    </cfRule>
  </conditionalFormatting>
  <conditionalFormatting sqref="O59">
    <cfRule type="cellIs" dxfId="2" priority="1" operator="between">
      <formula>1</formula>
      <formula>11</formula>
    </cfRule>
  </conditionalFormatting>
  <conditionalFormatting sqref="D7:E7">
    <cfRule type="expression" dxfId="1" priority="508">
      <formula>$P$7=1</formula>
    </cfRule>
  </conditionalFormatting>
  <dataValidations count="7">
    <dataValidation type="whole" allowBlank="1" showInputMessage="1" showErrorMessage="1" sqref="O60:O83 O58 O12 O14 O16 O18 O20 O22:O44 O46:O55">
      <formula1>0</formula1>
      <formula2>999999</formula2>
    </dataValidation>
    <dataValidation type="list" allowBlank="1" showInputMessage="1" showErrorMessage="1" sqref="F6">
      <formula1>"Ano,Ne"</formula1>
    </dataValidation>
    <dataValidation type="whole" allowBlank="1" showInputMessage="1" showErrorMessage="1" prompt="nejméně 12" sqref="O19">
      <formula1>0</formula1>
      <formula2>999999</formula2>
    </dataValidation>
    <dataValidation type="whole" allowBlank="1" showInputMessage="1" showErrorMessage="1" sqref="D6:E7">
      <formula1>0</formula1>
      <formula2>3000</formula2>
    </dataValidation>
    <dataValidation type="whole" allowBlank="1" showInputMessage="1" showErrorMessage="1" prompt="nejméně 12" sqref="O59 O15 O17 O13 O11 O57">
      <formula1>0</formula1>
      <formula2>1000</formula2>
    </dataValidation>
    <dataValidation type="whole" allowBlank="1" showErrorMessage="1" sqref="O21">
      <formula1>0</formula1>
      <formula2>999999</formula2>
    </dataValidation>
    <dataValidation type="whole" allowBlank="1" showInputMessage="1" showErrorMessage="1" prompt="nejméně 2" sqref="O45">
      <formula1>0</formula1>
      <formula2>999999</formula2>
    </dataValidation>
  </dataValidations>
  <hyperlinks>
    <hyperlink ref="B1:D1" location="'Hlavní strana'!A1" display="zpět na hlavní stranu"/>
  </hyperlinks>
  <pageMargins left="0.31496062992125984" right="0.31496062992125984" top="0.39370078740157483" bottom="0.19685039370078741" header="0.31496062992125984" footer="0.31496062992125984"/>
  <pageSetup paperSize="9" scale="74" fitToHeight="0" orientation="landscape" r:id="rId1"/>
  <ignoredErrors>
    <ignoredError sqref="V85:W8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O108"/>
  <sheetViews>
    <sheetView zoomScaleNormal="100" workbookViewId="0">
      <selection activeCell="D7" sqref="D7"/>
    </sheetView>
  </sheetViews>
  <sheetFormatPr defaultRowHeight="14.25" x14ac:dyDescent="0.25"/>
  <cols>
    <col min="1" max="1" width="2.42578125" style="33" customWidth="1"/>
    <col min="2" max="2" width="9.140625" style="63" customWidth="1"/>
    <col min="3" max="3" width="7.28515625" style="34" customWidth="1"/>
    <col min="4" max="4" width="11" style="34" customWidth="1"/>
    <col min="5" max="5" width="10.85546875" style="34" customWidth="1"/>
    <col min="6" max="6" width="2.42578125" style="34" hidden="1" customWidth="1"/>
    <col min="7" max="7" width="14.28515625" style="34" customWidth="1"/>
    <col min="8" max="8" width="15" style="34" customWidth="1"/>
    <col min="9" max="9" width="5.28515625" style="34" hidden="1" customWidth="1"/>
    <col min="10" max="10" width="7.5703125" style="34" customWidth="1"/>
    <col min="11" max="11" width="21.140625" style="34" customWidth="1"/>
    <col min="12" max="12" width="24.140625" style="34" customWidth="1"/>
    <col min="13" max="13" width="21.7109375" style="34" customWidth="1"/>
    <col min="14" max="14" width="12.28515625" style="33" customWidth="1"/>
    <col min="15" max="15" width="18.85546875" style="34" customWidth="1"/>
    <col min="16" max="16" width="6.7109375" style="34" hidden="1" customWidth="1"/>
    <col min="17" max="17" width="15.85546875" style="35" customWidth="1"/>
    <col min="18" max="18" width="2.85546875" style="198" customWidth="1"/>
    <col min="19" max="19" width="6.5703125" style="34" customWidth="1"/>
    <col min="20" max="20" width="6.42578125" style="34" customWidth="1"/>
    <col min="21" max="21" width="6.85546875" style="34" customWidth="1"/>
    <col min="22" max="22" width="6.42578125" style="34" hidden="1" customWidth="1"/>
    <col min="23" max="23" width="7.7109375" style="34" hidden="1" customWidth="1"/>
    <col min="24" max="24" width="7.85546875" style="34" customWidth="1"/>
    <col min="25" max="25" width="6.42578125" style="34" customWidth="1"/>
    <col min="26" max="26" width="6.7109375" style="34" customWidth="1"/>
    <col min="27" max="27" width="6.28515625" style="34" customWidth="1"/>
    <col min="28" max="28" width="6.5703125" style="34" customWidth="1"/>
    <col min="29" max="29" width="7.42578125" style="34" customWidth="1"/>
    <col min="30" max="16384" width="9.140625" style="33"/>
  </cols>
  <sheetData>
    <row r="1" spans="2:29" ht="15" thickBot="1" x14ac:dyDescent="0.3">
      <c r="B1" s="452" t="s">
        <v>48</v>
      </c>
      <c r="C1" s="453"/>
      <c r="D1" s="454"/>
      <c r="E1" s="213"/>
      <c r="F1" s="33"/>
      <c r="G1" s="33"/>
      <c r="H1" s="33"/>
      <c r="I1" s="33"/>
    </row>
    <row r="2" spans="2:29" ht="9" customHeight="1" x14ac:dyDescent="0.25">
      <c r="B2" s="220"/>
      <c r="C2" s="221"/>
      <c r="D2" s="221"/>
      <c r="E2" s="221"/>
      <c r="F2" s="221"/>
      <c r="G2" s="221"/>
      <c r="H2" s="221"/>
      <c r="I2" s="221"/>
      <c r="J2" s="221"/>
      <c r="K2" s="560" t="s">
        <v>142</v>
      </c>
      <c r="L2" s="561"/>
      <c r="M2" s="562"/>
      <c r="N2" s="569" t="s">
        <v>31</v>
      </c>
      <c r="O2" s="591" t="s">
        <v>33</v>
      </c>
      <c r="P2" s="217"/>
      <c r="Q2" s="594" t="s">
        <v>32</v>
      </c>
      <c r="S2" s="576" t="s">
        <v>13</v>
      </c>
      <c r="T2" s="579" t="s">
        <v>0</v>
      </c>
      <c r="U2" s="579" t="s">
        <v>1</v>
      </c>
      <c r="V2" s="579" t="s">
        <v>129</v>
      </c>
      <c r="W2" s="582" t="s">
        <v>9</v>
      </c>
      <c r="X2" s="585" t="s">
        <v>4</v>
      </c>
      <c r="Y2" s="579" t="s">
        <v>5</v>
      </c>
      <c r="Z2" s="579" t="s">
        <v>6</v>
      </c>
      <c r="AA2" s="579" t="s">
        <v>7</v>
      </c>
      <c r="AB2" s="588" t="s">
        <v>8</v>
      </c>
      <c r="AC2" s="554" t="s">
        <v>3</v>
      </c>
    </row>
    <row r="3" spans="2:29" ht="27.75" customHeight="1" x14ac:dyDescent="0.25">
      <c r="B3" s="557" t="s">
        <v>166</v>
      </c>
      <c r="C3" s="558"/>
      <c r="D3" s="558"/>
      <c r="E3" s="558"/>
      <c r="F3" s="558"/>
      <c r="G3" s="558"/>
      <c r="H3" s="558"/>
      <c r="I3" s="558"/>
      <c r="J3" s="559"/>
      <c r="K3" s="563"/>
      <c r="L3" s="564"/>
      <c r="M3" s="565"/>
      <c r="N3" s="570"/>
      <c r="O3" s="592"/>
      <c r="P3" s="218"/>
      <c r="Q3" s="595"/>
      <c r="S3" s="577"/>
      <c r="T3" s="580"/>
      <c r="U3" s="580"/>
      <c r="V3" s="580"/>
      <c r="W3" s="583"/>
      <c r="X3" s="586"/>
      <c r="Y3" s="580"/>
      <c r="Z3" s="580"/>
      <c r="AA3" s="580"/>
      <c r="AB3" s="589"/>
      <c r="AC3" s="555"/>
    </row>
    <row r="4" spans="2:29" s="34" customFormat="1" ht="30.95" customHeight="1" x14ac:dyDescent="0.3">
      <c r="B4" s="222"/>
      <c r="C4" s="225"/>
      <c r="D4" s="467" t="s">
        <v>139</v>
      </c>
      <c r="E4" s="608" t="s">
        <v>140</v>
      </c>
      <c r="F4" s="609"/>
      <c r="G4" s="468" t="s">
        <v>21</v>
      </c>
      <c r="H4" s="468" t="s">
        <v>22</v>
      </c>
      <c r="I4" s="227"/>
      <c r="J4" s="227"/>
      <c r="K4" s="563"/>
      <c r="L4" s="564"/>
      <c r="M4" s="565"/>
      <c r="N4" s="570"/>
      <c r="O4" s="592"/>
      <c r="P4" s="218">
        <f>IF(SUM($X$57:$X$83)&lt;&gt;0,1,0)</f>
        <v>0</v>
      </c>
      <c r="Q4" s="595"/>
      <c r="R4" s="198"/>
      <c r="S4" s="577"/>
      <c r="T4" s="580"/>
      <c r="U4" s="580"/>
      <c r="V4" s="580"/>
      <c r="W4" s="583"/>
      <c r="X4" s="586"/>
      <c r="Y4" s="580"/>
      <c r="Z4" s="580"/>
      <c r="AA4" s="580"/>
      <c r="AB4" s="589"/>
      <c r="AC4" s="555"/>
    </row>
    <row r="5" spans="2:29" s="34" customFormat="1" ht="27" customHeight="1" x14ac:dyDescent="0.25">
      <c r="B5" s="222"/>
      <c r="C5" s="226"/>
      <c r="D5" s="467"/>
      <c r="E5" s="610"/>
      <c r="F5" s="611"/>
      <c r="G5" s="468"/>
      <c r="H5" s="468"/>
      <c r="I5" s="227"/>
      <c r="J5" s="227"/>
      <c r="K5" s="563"/>
      <c r="L5" s="564"/>
      <c r="M5" s="565"/>
      <c r="N5" s="570"/>
      <c r="O5" s="592"/>
      <c r="P5" s="218">
        <f>IF(SUM($X$11:$X$55)&lt;&gt;0,1,0)</f>
        <v>0</v>
      </c>
      <c r="Q5" s="595"/>
      <c r="R5" s="198"/>
      <c r="S5" s="577"/>
      <c r="T5" s="580"/>
      <c r="U5" s="580"/>
      <c r="V5" s="580"/>
      <c r="W5" s="583"/>
      <c r="X5" s="586"/>
      <c r="Y5" s="580"/>
      <c r="Z5" s="580"/>
      <c r="AA5" s="580"/>
      <c r="AB5" s="589"/>
      <c r="AC5" s="555"/>
    </row>
    <row r="6" spans="2:29" s="37" customFormat="1" ht="24" hidden="1" customHeight="1" x14ac:dyDescent="0.25">
      <c r="B6" s="222"/>
      <c r="C6" s="67" t="s">
        <v>55</v>
      </c>
      <c r="D6" s="13">
        <v>0</v>
      </c>
      <c r="E6" s="13">
        <v>0</v>
      </c>
      <c r="F6" s="64" t="s">
        <v>40</v>
      </c>
      <c r="G6" s="68">
        <f>IF((D6+E6)&gt;0,200000,0)</f>
        <v>0</v>
      </c>
      <c r="H6" s="68">
        <f>G6+D6*2000+E6*500</f>
        <v>0</v>
      </c>
      <c r="I6" s="224"/>
      <c r="J6" s="224"/>
      <c r="K6" s="563"/>
      <c r="L6" s="564"/>
      <c r="M6" s="565"/>
      <c r="N6" s="570"/>
      <c r="O6" s="592"/>
      <c r="P6" s="219">
        <f>IF((D6+E6=0),IF(Q56&gt;0,1,0),0)</f>
        <v>0</v>
      </c>
      <c r="Q6" s="595"/>
      <c r="R6" s="198"/>
      <c r="S6" s="577"/>
      <c r="T6" s="580"/>
      <c r="U6" s="580"/>
      <c r="V6" s="580"/>
      <c r="W6" s="583"/>
      <c r="X6" s="586"/>
      <c r="Y6" s="580"/>
      <c r="Z6" s="580"/>
      <c r="AA6" s="580"/>
      <c r="AB6" s="589"/>
      <c r="AC6" s="555"/>
    </row>
    <row r="7" spans="2:29" s="37" customFormat="1" ht="21" customHeight="1" x14ac:dyDescent="0.25">
      <c r="B7" s="222"/>
      <c r="C7" s="276" t="s">
        <v>56</v>
      </c>
      <c r="D7" s="13">
        <v>0</v>
      </c>
      <c r="E7" s="612">
        <v>0</v>
      </c>
      <c r="F7" s="613"/>
      <c r="G7" s="277">
        <f>IF((D7+E7)&gt;0,200000,0)</f>
        <v>0</v>
      </c>
      <c r="H7" s="277">
        <f>IF(I7&lt;5000001,I7,5000000)</f>
        <v>0</v>
      </c>
      <c r="I7" s="316">
        <f>G7+D7*2000+E7*500</f>
        <v>0</v>
      </c>
      <c r="J7" s="224"/>
      <c r="K7" s="563"/>
      <c r="L7" s="564"/>
      <c r="M7" s="565"/>
      <c r="N7" s="570"/>
      <c r="O7" s="592"/>
      <c r="P7" s="219">
        <f>IF((D7+E7=0),IF(Q84&gt;0,1,0),0)</f>
        <v>0</v>
      </c>
      <c r="Q7" s="595"/>
      <c r="S7" s="578"/>
      <c r="T7" s="581"/>
      <c r="U7" s="581"/>
      <c r="V7" s="581"/>
      <c r="W7" s="584"/>
      <c r="X7" s="587"/>
      <c r="Y7" s="581"/>
      <c r="Z7" s="581"/>
      <c r="AA7" s="581"/>
      <c r="AB7" s="590"/>
      <c r="AC7" s="556"/>
    </row>
    <row r="8" spans="2:29" s="28" customFormat="1" ht="12" customHeight="1" thickBot="1" x14ac:dyDescent="0.3">
      <c r="B8" s="222"/>
      <c r="C8" s="223"/>
      <c r="D8" s="223"/>
      <c r="E8" s="223"/>
      <c r="F8" s="223"/>
      <c r="G8" s="223"/>
      <c r="H8" s="223"/>
      <c r="I8" s="224"/>
      <c r="J8" s="224"/>
      <c r="K8" s="566"/>
      <c r="L8" s="567"/>
      <c r="M8" s="568"/>
      <c r="N8" s="571"/>
      <c r="O8" s="593"/>
      <c r="P8" s="224"/>
      <c r="Q8" s="596"/>
      <c r="S8" s="572" t="s">
        <v>11</v>
      </c>
      <c r="T8" s="573"/>
      <c r="U8" s="573"/>
      <c r="V8" s="573"/>
      <c r="W8" s="574"/>
      <c r="X8" s="575" t="s">
        <v>10</v>
      </c>
      <c r="Y8" s="573"/>
      <c r="Z8" s="573"/>
      <c r="AA8" s="573"/>
      <c r="AB8" s="574"/>
      <c r="AC8" s="228" t="s">
        <v>2</v>
      </c>
    </row>
    <row r="9" spans="2:29" s="28" customFormat="1" ht="27" hidden="1" customHeight="1" thickBot="1" x14ac:dyDescent="0.3">
      <c r="B9" s="472" t="s">
        <v>57</v>
      </c>
      <c r="C9" s="473"/>
      <c r="D9" s="473"/>
      <c r="E9" s="473"/>
      <c r="F9" s="473"/>
      <c r="G9" s="473"/>
      <c r="H9" s="473"/>
      <c r="I9" s="473"/>
      <c r="J9" s="473"/>
      <c r="K9" s="474" t="str">
        <f>K56</f>
        <v xml:space="preserve"> zbývá rozdělit</v>
      </c>
      <c r="L9" s="474"/>
      <c r="M9" s="474"/>
      <c r="N9" s="167">
        <f>N56</f>
        <v>0</v>
      </c>
      <c r="O9" s="167"/>
      <c r="P9" s="164">
        <f>P56</f>
        <v>0</v>
      </c>
      <c r="Q9" s="166">
        <f>Q56</f>
        <v>0</v>
      </c>
      <c r="S9" s="304">
        <v>54000</v>
      </c>
      <c r="T9" s="229">
        <v>50501</v>
      </c>
      <c r="U9" s="229">
        <v>52601</v>
      </c>
      <c r="V9" s="229">
        <v>52105</v>
      </c>
      <c r="W9" s="305">
        <v>51212</v>
      </c>
      <c r="X9" s="230">
        <v>51010</v>
      </c>
      <c r="Y9" s="231">
        <v>51610</v>
      </c>
      <c r="Z9" s="231">
        <v>51710</v>
      </c>
      <c r="AA9" s="231">
        <v>51510</v>
      </c>
      <c r="AB9" s="232">
        <v>52510</v>
      </c>
      <c r="AC9" s="233">
        <v>60000</v>
      </c>
    </row>
    <row r="10" spans="2:29" s="28" customFormat="1" ht="21.75" customHeight="1" thickBot="1" x14ac:dyDescent="0.3">
      <c r="B10" s="620" t="str">
        <f>B84</f>
        <v>Za VOŠ finance celkem</v>
      </c>
      <c r="C10" s="621"/>
      <c r="D10" s="621"/>
      <c r="E10" s="621"/>
      <c r="F10" s="621"/>
      <c r="G10" s="621"/>
      <c r="H10" s="621"/>
      <c r="I10" s="621"/>
      <c r="J10" s="621"/>
      <c r="K10" s="597" t="str">
        <f>K84</f>
        <v xml:space="preserve"> zbývá rozdělit</v>
      </c>
      <c r="L10" s="597"/>
      <c r="M10" s="597"/>
      <c r="N10" s="266">
        <f>N84</f>
        <v>0</v>
      </c>
      <c r="O10" s="266"/>
      <c r="P10" s="267">
        <f>P84</f>
        <v>0</v>
      </c>
      <c r="Q10" s="268">
        <f>Q84</f>
        <v>0</v>
      </c>
      <c r="S10" s="304">
        <v>54000</v>
      </c>
      <c r="T10" s="229">
        <v>50501</v>
      </c>
      <c r="U10" s="229">
        <v>52601</v>
      </c>
      <c r="V10" s="229">
        <v>52105</v>
      </c>
      <c r="W10" s="305">
        <v>51212</v>
      </c>
      <c r="X10" s="234">
        <v>51010</v>
      </c>
      <c r="Y10" s="235">
        <v>51610</v>
      </c>
      <c r="Z10" s="235">
        <v>51710</v>
      </c>
      <c r="AA10" s="235">
        <v>51510</v>
      </c>
      <c r="AB10" s="236">
        <v>52510</v>
      </c>
      <c r="AC10" s="233">
        <v>60000</v>
      </c>
    </row>
    <row r="11" spans="2:29" s="28" customFormat="1" ht="21.75" hidden="1" customHeight="1" x14ac:dyDescent="0.25">
      <c r="B11" s="77" t="s">
        <v>62</v>
      </c>
      <c r="C11" s="501" t="s">
        <v>63</v>
      </c>
      <c r="D11" s="501"/>
      <c r="E11" s="501"/>
      <c r="F11" s="501"/>
      <c r="G11" s="501"/>
      <c r="H11" s="501"/>
      <c r="I11" s="501"/>
      <c r="J11" s="501"/>
      <c r="K11" s="469" t="s">
        <v>155</v>
      </c>
      <c r="L11" s="470"/>
      <c r="M11" s="471"/>
      <c r="N11" s="170">
        <v>3502</v>
      </c>
      <c r="O11" s="23">
        <v>0</v>
      </c>
      <c r="P11" s="38">
        <f>IF($F$6="Ano",0,IF(ISNUMBER(O11),IF(O11&lt;12,0,O11),0))</f>
        <v>0</v>
      </c>
      <c r="Q11" s="106">
        <f>N11*P11</f>
        <v>0</v>
      </c>
      <c r="R11" s="198"/>
      <c r="S11" s="291"/>
      <c r="T11" s="132">
        <f>P11*1/24</f>
        <v>0</v>
      </c>
      <c r="U11" s="132"/>
      <c r="V11" s="133"/>
      <c r="W11" s="292"/>
      <c r="X11" s="135">
        <f>IF($P11&lt;&gt;0,1,0)</f>
        <v>0</v>
      </c>
      <c r="Y11" s="133">
        <f>IF($P11&lt;&gt;0,"XXX",0)</f>
        <v>0</v>
      </c>
      <c r="Z11" s="133">
        <f>IF($P11&lt;&gt;0,"XXX",0)</f>
        <v>0</v>
      </c>
      <c r="AA11" s="133">
        <f>IF($P11&lt;&gt;0,"XXX",0)</f>
        <v>0</v>
      </c>
      <c r="AB11" s="134"/>
      <c r="AC11" s="181"/>
    </row>
    <row r="12" spans="2:29" s="28" customFormat="1" ht="21.75" hidden="1" customHeight="1" x14ac:dyDescent="0.25">
      <c r="B12" s="78"/>
      <c r="C12" s="79"/>
      <c r="D12" s="79"/>
      <c r="E12" s="79"/>
      <c r="F12" s="79"/>
      <c r="G12" s="79"/>
      <c r="H12" s="79"/>
      <c r="I12" s="80"/>
      <c r="J12" s="80"/>
      <c r="K12" s="83"/>
      <c r="L12" s="84"/>
      <c r="M12" s="157"/>
      <c r="N12" s="108"/>
      <c r="O12" s="32"/>
      <c r="P12" s="27"/>
      <c r="Q12" s="107"/>
      <c r="R12" s="198"/>
      <c r="S12" s="293"/>
      <c r="T12" s="136"/>
      <c r="U12" s="136"/>
      <c r="V12" s="137"/>
      <c r="W12" s="294"/>
      <c r="X12" s="139"/>
      <c r="Y12" s="137"/>
      <c r="Z12" s="137"/>
      <c r="AA12" s="137"/>
      <c r="AB12" s="138"/>
      <c r="AC12" s="182"/>
    </row>
    <row r="13" spans="2:29" s="28" customFormat="1" ht="21.75" hidden="1" customHeight="1" x14ac:dyDescent="0.25">
      <c r="B13" s="81" t="s">
        <v>64</v>
      </c>
      <c r="C13" s="451" t="s">
        <v>65</v>
      </c>
      <c r="D13" s="451"/>
      <c r="E13" s="451"/>
      <c r="F13" s="451"/>
      <c r="G13" s="451"/>
      <c r="H13" s="451"/>
      <c r="I13" s="451"/>
      <c r="J13" s="451"/>
      <c r="K13" s="448" t="s">
        <v>156</v>
      </c>
      <c r="L13" s="449"/>
      <c r="M13" s="450"/>
      <c r="N13" s="110">
        <v>5607</v>
      </c>
      <c r="O13" s="24">
        <v>0</v>
      </c>
      <c r="P13" s="30">
        <f>IF($F$6="Ano",0,IF(ISNUMBER(O13),IF(O13&lt;12,0,O13),0))</f>
        <v>0</v>
      </c>
      <c r="Q13" s="109">
        <f>N13*P13</f>
        <v>0</v>
      </c>
      <c r="R13" s="198"/>
      <c r="S13" s="295"/>
      <c r="T13" s="140">
        <f>P13*1/24</f>
        <v>0</v>
      </c>
      <c r="U13" s="140"/>
      <c r="V13" s="141"/>
      <c r="W13" s="296"/>
      <c r="X13" s="143">
        <f>IF($P13&lt;&gt;0,1,0)</f>
        <v>0</v>
      </c>
      <c r="Y13" s="141">
        <f>IF($P13&lt;&gt;0,"XXX",0)</f>
        <v>0</v>
      </c>
      <c r="Z13" s="141">
        <f>IF($P13&lt;&gt;0,"XXX",0)</f>
        <v>0</v>
      </c>
      <c r="AA13" s="141">
        <f>IF($P13&lt;&gt;0,"XXX",0)</f>
        <v>0</v>
      </c>
      <c r="AB13" s="142"/>
      <c r="AC13" s="183"/>
    </row>
    <row r="14" spans="2:29" s="28" customFormat="1" ht="21.75" hidden="1" customHeight="1" x14ac:dyDescent="0.25">
      <c r="B14" s="81"/>
      <c r="C14" s="160"/>
      <c r="D14" s="160"/>
      <c r="E14" s="160"/>
      <c r="F14" s="160"/>
      <c r="G14" s="160"/>
      <c r="H14" s="160"/>
      <c r="I14" s="82"/>
      <c r="J14" s="82"/>
      <c r="K14" s="83"/>
      <c r="L14" s="84"/>
      <c r="M14" s="158"/>
      <c r="N14" s="110"/>
      <c r="O14" s="29"/>
      <c r="P14" s="30"/>
      <c r="Q14" s="109"/>
      <c r="R14" s="198"/>
      <c r="S14" s="295"/>
      <c r="T14" s="140"/>
      <c r="U14" s="140"/>
      <c r="V14" s="141"/>
      <c r="W14" s="296"/>
      <c r="X14" s="143"/>
      <c r="Y14" s="141"/>
      <c r="Z14" s="141"/>
      <c r="AA14" s="141"/>
      <c r="AB14" s="142"/>
      <c r="AC14" s="183"/>
    </row>
    <row r="15" spans="2:29" s="28" customFormat="1" ht="21.75" hidden="1" customHeight="1" x14ac:dyDescent="0.25">
      <c r="B15" s="81" t="s">
        <v>66</v>
      </c>
      <c r="C15" s="451" t="s">
        <v>67</v>
      </c>
      <c r="D15" s="451"/>
      <c r="E15" s="451"/>
      <c r="F15" s="451"/>
      <c r="G15" s="451"/>
      <c r="H15" s="451"/>
      <c r="I15" s="451"/>
      <c r="J15" s="451"/>
      <c r="K15" s="448" t="s">
        <v>157</v>
      </c>
      <c r="L15" s="449"/>
      <c r="M15" s="450"/>
      <c r="N15" s="110">
        <v>28035</v>
      </c>
      <c r="O15" s="24">
        <v>0</v>
      </c>
      <c r="P15" s="30">
        <f>IF($F$6="Ano",0,IF(ISNUMBER(O15),IF(O15&lt;12,0,O15),0))</f>
        <v>0</v>
      </c>
      <c r="Q15" s="109">
        <f>N15*P15</f>
        <v>0</v>
      </c>
      <c r="R15" s="198"/>
      <c r="S15" s="295"/>
      <c r="T15" s="140">
        <f>P15*1/24</f>
        <v>0</v>
      </c>
      <c r="U15" s="140"/>
      <c r="V15" s="141"/>
      <c r="W15" s="296"/>
      <c r="X15" s="143">
        <f>IF($P15&lt;&gt;0,1,0)</f>
        <v>0</v>
      </c>
      <c r="Y15" s="141">
        <f>IF($P15&lt;&gt;0,"XXX",0)</f>
        <v>0</v>
      </c>
      <c r="Z15" s="141">
        <f>IF($P15&lt;&gt;0,"XXX",0)</f>
        <v>0</v>
      </c>
      <c r="AA15" s="141">
        <f>IF($P15&lt;&gt;0,"XXX",0)</f>
        <v>0</v>
      </c>
      <c r="AB15" s="142"/>
      <c r="AC15" s="183"/>
    </row>
    <row r="16" spans="2:29" s="28" customFormat="1" ht="21.75" hidden="1" customHeight="1" x14ac:dyDescent="0.25">
      <c r="B16" s="81"/>
      <c r="C16" s="160"/>
      <c r="D16" s="160"/>
      <c r="E16" s="160"/>
      <c r="F16" s="160"/>
      <c r="G16" s="160"/>
      <c r="H16" s="160"/>
      <c r="I16" s="82"/>
      <c r="J16" s="82"/>
      <c r="K16" s="83"/>
      <c r="L16" s="84"/>
      <c r="M16" s="158"/>
      <c r="N16" s="110"/>
      <c r="O16" s="29"/>
      <c r="P16" s="30"/>
      <c r="Q16" s="109"/>
      <c r="R16" s="198"/>
      <c r="S16" s="295"/>
      <c r="T16" s="140"/>
      <c r="U16" s="140"/>
      <c r="V16" s="141"/>
      <c r="W16" s="296"/>
      <c r="X16" s="143"/>
      <c r="Y16" s="141"/>
      <c r="Z16" s="141"/>
      <c r="AA16" s="141"/>
      <c r="AB16" s="142"/>
      <c r="AC16" s="183"/>
    </row>
    <row r="17" spans="2:29" s="28" customFormat="1" ht="21.75" hidden="1" customHeight="1" x14ac:dyDescent="0.25">
      <c r="B17" s="81" t="s">
        <v>68</v>
      </c>
      <c r="C17" s="451" t="s">
        <v>69</v>
      </c>
      <c r="D17" s="451"/>
      <c r="E17" s="451"/>
      <c r="F17" s="451"/>
      <c r="G17" s="451"/>
      <c r="H17" s="451"/>
      <c r="I17" s="451"/>
      <c r="J17" s="451"/>
      <c r="K17" s="448" t="s">
        <v>158</v>
      </c>
      <c r="L17" s="449"/>
      <c r="M17" s="450"/>
      <c r="N17" s="110">
        <v>4695</v>
      </c>
      <c r="O17" s="24">
        <v>0</v>
      </c>
      <c r="P17" s="30">
        <f>IF($F$6="Ano",0,IF(ISNUMBER(O17),IF(O17&lt;12,0,O17),0))</f>
        <v>0</v>
      </c>
      <c r="Q17" s="109">
        <f>N17*P17</f>
        <v>0</v>
      </c>
      <c r="R17" s="198"/>
      <c r="S17" s="295"/>
      <c r="T17" s="140">
        <f>P17*1/24</f>
        <v>0</v>
      </c>
      <c r="U17" s="140"/>
      <c r="V17" s="141"/>
      <c r="W17" s="296"/>
      <c r="X17" s="143">
        <f>IF($P17&lt;&gt;0,1,0)</f>
        <v>0</v>
      </c>
      <c r="Y17" s="141">
        <f>IF($P17&lt;&gt;0,"XXX",0)</f>
        <v>0</v>
      </c>
      <c r="Z17" s="141">
        <f>IF($P17&lt;&gt;0,"XXX",0)</f>
        <v>0</v>
      </c>
      <c r="AA17" s="141">
        <f>IF($P17&lt;&gt;0,"XXX",0)</f>
        <v>0</v>
      </c>
      <c r="AB17" s="142"/>
      <c r="AC17" s="183"/>
    </row>
    <row r="18" spans="2:29" s="28" customFormat="1" ht="21.75" hidden="1" customHeight="1" x14ac:dyDescent="0.25">
      <c r="B18" s="81"/>
      <c r="C18" s="160"/>
      <c r="D18" s="160"/>
      <c r="E18" s="160"/>
      <c r="F18" s="160"/>
      <c r="G18" s="160"/>
      <c r="H18" s="160"/>
      <c r="I18" s="82"/>
      <c r="J18" s="82"/>
      <c r="K18" s="83"/>
      <c r="L18" s="84"/>
      <c r="M18" s="158"/>
      <c r="N18" s="110"/>
      <c r="O18" s="29"/>
      <c r="P18" s="30"/>
      <c r="Q18" s="109"/>
      <c r="R18" s="198"/>
      <c r="S18" s="295"/>
      <c r="T18" s="140"/>
      <c r="U18" s="140"/>
      <c r="V18" s="141"/>
      <c r="W18" s="296"/>
      <c r="X18" s="143"/>
      <c r="Y18" s="141"/>
      <c r="Z18" s="141"/>
      <c r="AA18" s="141"/>
      <c r="AB18" s="142"/>
      <c r="AC18" s="183"/>
    </row>
    <row r="19" spans="2:29" s="28" customFormat="1" ht="21.75" hidden="1" customHeight="1" x14ac:dyDescent="0.25">
      <c r="B19" s="81" t="s">
        <v>70</v>
      </c>
      <c r="C19" s="451" t="s">
        <v>71</v>
      </c>
      <c r="D19" s="451"/>
      <c r="E19" s="451"/>
      <c r="F19" s="451"/>
      <c r="G19" s="451"/>
      <c r="H19" s="451"/>
      <c r="I19" s="451"/>
      <c r="J19" s="451"/>
      <c r="K19" s="448" t="s">
        <v>143</v>
      </c>
      <c r="L19" s="449"/>
      <c r="M19" s="450"/>
      <c r="N19" s="110">
        <v>4942</v>
      </c>
      <c r="O19" s="24">
        <v>0</v>
      </c>
      <c r="P19" s="30">
        <f>IF(ISNUMBER(O19),IF(O19&lt;12,0,O19),0)</f>
        <v>0</v>
      </c>
      <c r="Q19" s="109">
        <f>N19*P19</f>
        <v>0</v>
      </c>
      <c r="R19" s="198"/>
      <c r="S19" s="295"/>
      <c r="T19" s="140">
        <f>P19*1/24</f>
        <v>0</v>
      </c>
      <c r="U19" s="140"/>
      <c r="V19" s="141"/>
      <c r="W19" s="296"/>
      <c r="X19" s="143">
        <f>IF($P19&lt;&gt;0,1,0)</f>
        <v>0</v>
      </c>
      <c r="Y19" s="141">
        <f>IF($P19&lt;&gt;0,"XXX",0)</f>
        <v>0</v>
      </c>
      <c r="Z19" s="141">
        <f>IF($P19&lt;&gt;0,"XXX",0)</f>
        <v>0</v>
      </c>
      <c r="AA19" s="141">
        <f>IF($P19&lt;&gt;0,"XXX",0)</f>
        <v>0</v>
      </c>
      <c r="AB19" s="141"/>
      <c r="AC19" s="183"/>
    </row>
    <row r="20" spans="2:29" s="28" customFormat="1" ht="21.75" hidden="1" customHeight="1" x14ac:dyDescent="0.25">
      <c r="B20" s="81"/>
      <c r="C20" s="160"/>
      <c r="D20" s="160"/>
      <c r="E20" s="160"/>
      <c r="F20" s="160"/>
      <c r="G20" s="160"/>
      <c r="H20" s="160"/>
      <c r="I20" s="82"/>
      <c r="J20" s="82"/>
      <c r="K20" s="83"/>
      <c r="L20" s="84"/>
      <c r="M20" s="158"/>
      <c r="N20" s="110"/>
      <c r="O20" s="29"/>
      <c r="P20" s="30"/>
      <c r="Q20" s="109"/>
      <c r="R20" s="198"/>
      <c r="S20" s="295"/>
      <c r="T20" s="140"/>
      <c r="U20" s="140"/>
      <c r="V20" s="141"/>
      <c r="W20" s="296"/>
      <c r="X20" s="143"/>
      <c r="Y20" s="141"/>
      <c r="Z20" s="141"/>
      <c r="AA20" s="141"/>
      <c r="AB20" s="141"/>
      <c r="AC20" s="183"/>
    </row>
    <row r="21" spans="2:29" s="28" customFormat="1" ht="21.75" hidden="1" customHeight="1" x14ac:dyDescent="0.25">
      <c r="B21" s="81" t="s">
        <v>72</v>
      </c>
      <c r="C21" s="451" t="s">
        <v>73</v>
      </c>
      <c r="D21" s="451"/>
      <c r="E21" s="451"/>
      <c r="F21" s="451"/>
      <c r="G21" s="451"/>
      <c r="H21" s="451"/>
      <c r="I21" s="451"/>
      <c r="J21" s="451"/>
      <c r="K21" s="448" t="s">
        <v>144</v>
      </c>
      <c r="L21" s="449"/>
      <c r="M21" s="450"/>
      <c r="N21" s="110">
        <v>4942</v>
      </c>
      <c r="O21" s="24">
        <v>0</v>
      </c>
      <c r="P21" s="30">
        <f>IF(ISNUMBER(O21),IF(O21&lt;12,0,O21),0)</f>
        <v>0</v>
      </c>
      <c r="Q21" s="109">
        <f>N21*P21</f>
        <v>0</v>
      </c>
      <c r="R21" s="198"/>
      <c r="S21" s="295"/>
      <c r="T21" s="140">
        <f>P21*1/24</f>
        <v>0</v>
      </c>
      <c r="U21" s="140"/>
      <c r="V21" s="141"/>
      <c r="W21" s="296"/>
      <c r="X21" s="143">
        <f>IF($P21&lt;&gt;0,1,0)</f>
        <v>0</v>
      </c>
      <c r="Y21" s="141">
        <f>IF($P21&lt;&gt;0,"XXX",0)</f>
        <v>0</v>
      </c>
      <c r="Z21" s="141">
        <f>IF($P21&lt;&gt;0,"XXX",0)</f>
        <v>0</v>
      </c>
      <c r="AA21" s="141">
        <f>IF($P21&lt;&gt;0,"XXX",0)</f>
        <v>0</v>
      </c>
      <c r="AB21" s="141"/>
      <c r="AC21" s="183"/>
    </row>
    <row r="22" spans="2:29" s="28" customFormat="1" ht="21.75" hidden="1" customHeight="1" x14ac:dyDescent="0.25">
      <c r="B22" s="81"/>
      <c r="C22" s="160"/>
      <c r="D22" s="160"/>
      <c r="E22" s="160"/>
      <c r="F22" s="160"/>
      <c r="G22" s="160"/>
      <c r="H22" s="160"/>
      <c r="I22" s="82"/>
      <c r="J22" s="82"/>
      <c r="K22" s="83"/>
      <c r="L22" s="84"/>
      <c r="M22" s="158"/>
      <c r="N22" s="110"/>
      <c r="O22" s="29"/>
      <c r="P22" s="30"/>
      <c r="Q22" s="109"/>
      <c r="R22" s="198"/>
      <c r="S22" s="295"/>
      <c r="T22" s="140"/>
      <c r="U22" s="140"/>
      <c r="V22" s="141"/>
      <c r="W22" s="296"/>
      <c r="X22" s="143"/>
      <c r="Y22" s="141"/>
      <c r="Z22" s="141"/>
      <c r="AA22" s="141"/>
      <c r="AB22" s="141"/>
      <c r="AC22" s="183"/>
    </row>
    <row r="23" spans="2:29" s="28" customFormat="1" ht="21.75" hidden="1" customHeight="1" x14ac:dyDescent="0.25">
      <c r="B23" s="81" t="s">
        <v>74</v>
      </c>
      <c r="C23" s="451" t="s">
        <v>75</v>
      </c>
      <c r="D23" s="451"/>
      <c r="E23" s="451"/>
      <c r="F23" s="451"/>
      <c r="G23" s="451"/>
      <c r="H23" s="451"/>
      <c r="I23" s="451"/>
      <c r="J23" s="451"/>
      <c r="K23" s="448" t="s">
        <v>145</v>
      </c>
      <c r="L23" s="449"/>
      <c r="M23" s="450"/>
      <c r="N23" s="110">
        <v>3376</v>
      </c>
      <c r="O23" s="24">
        <v>0</v>
      </c>
      <c r="P23" s="30">
        <f>IF(ISNUMBER(O23),O23,0)</f>
        <v>0</v>
      </c>
      <c r="Q23" s="109">
        <f>N23*P23</f>
        <v>0</v>
      </c>
      <c r="R23" s="198"/>
      <c r="S23" s="295">
        <f>P23</f>
        <v>0</v>
      </c>
      <c r="T23" s="140"/>
      <c r="U23" s="140"/>
      <c r="V23" s="141"/>
      <c r="W23" s="296"/>
      <c r="X23" s="143"/>
      <c r="Y23" s="141"/>
      <c r="Z23" s="141"/>
      <c r="AA23" s="141"/>
      <c r="AB23" s="141">
        <f>S23/2</f>
        <v>0</v>
      </c>
      <c r="AC23" s="183">
        <f t="shared" ref="AC23:AC49" si="0">AB23</f>
        <v>0</v>
      </c>
    </row>
    <row r="24" spans="2:29" s="28" customFormat="1" ht="21.75" hidden="1" customHeight="1" x14ac:dyDescent="0.25">
      <c r="B24" s="81"/>
      <c r="C24" s="160"/>
      <c r="D24" s="160"/>
      <c r="E24" s="160"/>
      <c r="F24" s="160"/>
      <c r="G24" s="160"/>
      <c r="H24" s="160"/>
      <c r="I24" s="82"/>
      <c r="J24" s="82"/>
      <c r="K24" s="83"/>
      <c r="L24" s="84"/>
      <c r="M24" s="158"/>
      <c r="N24" s="110"/>
      <c r="O24" s="29"/>
      <c r="P24" s="30"/>
      <c r="Q24" s="109"/>
      <c r="R24" s="198"/>
      <c r="S24" s="295"/>
      <c r="T24" s="140"/>
      <c r="U24" s="140"/>
      <c r="V24" s="141"/>
      <c r="W24" s="296"/>
      <c r="X24" s="143"/>
      <c r="Y24" s="141"/>
      <c r="Z24" s="141"/>
      <c r="AA24" s="141"/>
      <c r="AB24" s="141"/>
      <c r="AC24" s="183"/>
    </row>
    <row r="25" spans="2:29" s="28" customFormat="1" ht="21.75" hidden="1" customHeight="1" x14ac:dyDescent="0.25">
      <c r="B25" s="81" t="s">
        <v>76</v>
      </c>
      <c r="C25" s="451" t="s">
        <v>77</v>
      </c>
      <c r="D25" s="451"/>
      <c r="E25" s="451"/>
      <c r="F25" s="451"/>
      <c r="G25" s="451"/>
      <c r="H25" s="451"/>
      <c r="I25" s="451"/>
      <c r="J25" s="451"/>
      <c r="K25" s="448" t="s">
        <v>146</v>
      </c>
      <c r="L25" s="449"/>
      <c r="M25" s="450"/>
      <c r="N25" s="110">
        <v>6752</v>
      </c>
      <c r="O25" s="24">
        <v>0</v>
      </c>
      <c r="P25" s="30">
        <f t="shared" ref="P25:P55" si="1">IF(ISNUMBER(O25),O25,0)</f>
        <v>0</v>
      </c>
      <c r="Q25" s="109">
        <f>N25*P25</f>
        <v>0</v>
      </c>
      <c r="R25" s="198"/>
      <c r="S25" s="295">
        <f>P25</f>
        <v>0</v>
      </c>
      <c r="T25" s="140"/>
      <c r="U25" s="140"/>
      <c r="V25" s="141"/>
      <c r="W25" s="296"/>
      <c r="X25" s="143"/>
      <c r="Y25" s="141"/>
      <c r="Z25" s="141"/>
      <c r="AA25" s="141"/>
      <c r="AB25" s="141">
        <f>S25/2</f>
        <v>0</v>
      </c>
      <c r="AC25" s="183">
        <f t="shared" si="0"/>
        <v>0</v>
      </c>
    </row>
    <row r="26" spans="2:29" s="28" customFormat="1" ht="21.75" hidden="1" customHeight="1" x14ac:dyDescent="0.25">
      <c r="B26" s="81"/>
      <c r="C26" s="160"/>
      <c r="D26" s="160"/>
      <c r="E26" s="160"/>
      <c r="F26" s="160"/>
      <c r="G26" s="160"/>
      <c r="H26" s="160"/>
      <c r="I26" s="82"/>
      <c r="J26" s="82"/>
      <c r="K26" s="83"/>
      <c r="L26" s="84"/>
      <c r="M26" s="158"/>
      <c r="N26" s="110"/>
      <c r="O26" s="29"/>
      <c r="P26" s="30"/>
      <c r="Q26" s="109"/>
      <c r="R26" s="198"/>
      <c r="S26" s="295"/>
      <c r="T26" s="140"/>
      <c r="U26" s="140"/>
      <c r="V26" s="141"/>
      <c r="W26" s="296"/>
      <c r="X26" s="143"/>
      <c r="Y26" s="141"/>
      <c r="Z26" s="141"/>
      <c r="AA26" s="141"/>
      <c r="AB26" s="141"/>
      <c r="AC26" s="183"/>
    </row>
    <row r="27" spans="2:29" s="28" customFormat="1" ht="21.75" hidden="1" customHeight="1" x14ac:dyDescent="0.25">
      <c r="B27" s="81" t="s">
        <v>78</v>
      </c>
      <c r="C27" s="451" t="s">
        <v>79</v>
      </c>
      <c r="D27" s="451"/>
      <c r="E27" s="451"/>
      <c r="F27" s="451"/>
      <c r="G27" s="451"/>
      <c r="H27" s="451"/>
      <c r="I27" s="451"/>
      <c r="J27" s="451"/>
      <c r="K27" s="448" t="s">
        <v>147</v>
      </c>
      <c r="L27" s="449"/>
      <c r="M27" s="450"/>
      <c r="N27" s="110">
        <v>10128</v>
      </c>
      <c r="O27" s="24">
        <v>0</v>
      </c>
      <c r="P27" s="30">
        <f t="shared" si="1"/>
        <v>0</v>
      </c>
      <c r="Q27" s="109">
        <f>N27*P27</f>
        <v>0</v>
      </c>
      <c r="R27" s="198"/>
      <c r="S27" s="295">
        <f>P27</f>
        <v>0</v>
      </c>
      <c r="T27" s="140"/>
      <c r="U27" s="140"/>
      <c r="V27" s="141"/>
      <c r="W27" s="296"/>
      <c r="X27" s="143"/>
      <c r="Y27" s="141"/>
      <c r="Z27" s="141"/>
      <c r="AA27" s="141"/>
      <c r="AB27" s="141">
        <f t="shared" ref="AB27:AB41" si="2">S27</f>
        <v>0</v>
      </c>
      <c r="AC27" s="183">
        <f t="shared" si="0"/>
        <v>0</v>
      </c>
    </row>
    <row r="28" spans="2:29" s="28" customFormat="1" ht="21.75" hidden="1" customHeight="1" x14ac:dyDescent="0.25">
      <c r="B28" s="81"/>
      <c r="C28" s="160"/>
      <c r="D28" s="160"/>
      <c r="E28" s="160"/>
      <c r="F28" s="160"/>
      <c r="G28" s="160"/>
      <c r="H28" s="160"/>
      <c r="I28" s="82"/>
      <c r="J28" s="82"/>
      <c r="K28" s="83"/>
      <c r="L28" s="84"/>
      <c r="M28" s="158"/>
      <c r="N28" s="110"/>
      <c r="O28" s="29"/>
      <c r="P28" s="30"/>
      <c r="Q28" s="109"/>
      <c r="R28" s="198"/>
      <c r="S28" s="295"/>
      <c r="T28" s="140"/>
      <c r="U28" s="140"/>
      <c r="V28" s="141"/>
      <c r="W28" s="296"/>
      <c r="X28" s="143"/>
      <c r="Y28" s="141"/>
      <c r="Z28" s="141"/>
      <c r="AA28" s="141"/>
      <c r="AB28" s="141"/>
      <c r="AC28" s="183"/>
    </row>
    <row r="29" spans="2:29" s="28" customFormat="1" ht="21.75" hidden="1" customHeight="1" x14ac:dyDescent="0.25">
      <c r="B29" s="81" t="s">
        <v>80</v>
      </c>
      <c r="C29" s="451" t="s">
        <v>81</v>
      </c>
      <c r="D29" s="451"/>
      <c r="E29" s="451"/>
      <c r="F29" s="451"/>
      <c r="G29" s="451"/>
      <c r="H29" s="451"/>
      <c r="I29" s="451"/>
      <c r="J29" s="451"/>
      <c r="K29" s="448" t="s">
        <v>147</v>
      </c>
      <c r="L29" s="449"/>
      <c r="M29" s="450"/>
      <c r="N29" s="110">
        <v>10128</v>
      </c>
      <c r="O29" s="24">
        <v>0</v>
      </c>
      <c r="P29" s="30">
        <f>IF($F$6="Ano",0,IF(ISNUMBER(O29),O29,0))</f>
        <v>0</v>
      </c>
      <c r="Q29" s="109">
        <f>N29*P29</f>
        <v>0</v>
      </c>
      <c r="R29" s="198"/>
      <c r="S29" s="295">
        <f>P29</f>
        <v>0</v>
      </c>
      <c r="T29" s="140"/>
      <c r="U29" s="140"/>
      <c r="V29" s="141"/>
      <c r="W29" s="296"/>
      <c r="X29" s="143"/>
      <c r="Y29" s="141"/>
      <c r="Z29" s="141"/>
      <c r="AA29" s="141"/>
      <c r="AB29" s="141">
        <f t="shared" si="2"/>
        <v>0</v>
      </c>
      <c r="AC29" s="183">
        <f t="shared" si="0"/>
        <v>0</v>
      </c>
    </row>
    <row r="30" spans="2:29" s="28" customFormat="1" ht="21.75" hidden="1" customHeight="1" x14ac:dyDescent="0.25">
      <c r="B30" s="81"/>
      <c r="C30" s="160"/>
      <c r="D30" s="160"/>
      <c r="E30" s="160"/>
      <c r="F30" s="160"/>
      <c r="G30" s="160"/>
      <c r="H30" s="160"/>
      <c r="I30" s="82"/>
      <c r="J30" s="82"/>
      <c r="K30" s="83"/>
      <c r="L30" s="84"/>
      <c r="M30" s="158"/>
      <c r="N30" s="110"/>
      <c r="O30" s="29"/>
      <c r="P30" s="30"/>
      <c r="Q30" s="109"/>
      <c r="R30" s="198"/>
      <c r="S30" s="295"/>
      <c r="T30" s="140"/>
      <c r="U30" s="140"/>
      <c r="V30" s="141"/>
      <c r="W30" s="296"/>
      <c r="X30" s="143"/>
      <c r="Y30" s="141"/>
      <c r="Z30" s="141"/>
      <c r="AA30" s="141"/>
      <c r="AB30" s="141"/>
      <c r="AC30" s="183"/>
    </row>
    <row r="31" spans="2:29" s="28" customFormat="1" ht="21.75" hidden="1" customHeight="1" x14ac:dyDescent="0.25">
      <c r="B31" s="81" t="s">
        <v>82</v>
      </c>
      <c r="C31" s="451" t="s">
        <v>83</v>
      </c>
      <c r="D31" s="451"/>
      <c r="E31" s="451"/>
      <c r="F31" s="451"/>
      <c r="G31" s="451"/>
      <c r="H31" s="451"/>
      <c r="I31" s="451"/>
      <c r="J31" s="451"/>
      <c r="K31" s="448" t="s">
        <v>148</v>
      </c>
      <c r="L31" s="449"/>
      <c r="M31" s="450"/>
      <c r="N31" s="110">
        <v>33760</v>
      </c>
      <c r="O31" s="24">
        <v>0</v>
      </c>
      <c r="P31" s="30">
        <f t="shared" si="1"/>
        <v>0</v>
      </c>
      <c r="Q31" s="109">
        <f>N31*P31</f>
        <v>0</v>
      </c>
      <c r="R31" s="198"/>
      <c r="S31" s="295">
        <f>P31</f>
        <v>0</v>
      </c>
      <c r="T31" s="140"/>
      <c r="U31" s="140"/>
      <c r="V31" s="141"/>
      <c r="W31" s="296"/>
      <c r="X31" s="143"/>
      <c r="Y31" s="141"/>
      <c r="Z31" s="141"/>
      <c r="AA31" s="141"/>
      <c r="AB31" s="141">
        <f t="shared" si="2"/>
        <v>0</v>
      </c>
      <c r="AC31" s="183">
        <f t="shared" si="0"/>
        <v>0</v>
      </c>
    </row>
    <row r="32" spans="2:29" s="28" customFormat="1" ht="21.75" hidden="1" customHeight="1" x14ac:dyDescent="0.25">
      <c r="B32" s="81"/>
      <c r="C32" s="160"/>
      <c r="D32" s="160"/>
      <c r="E32" s="160"/>
      <c r="F32" s="160"/>
      <c r="G32" s="160"/>
      <c r="H32" s="160"/>
      <c r="I32" s="82"/>
      <c r="J32" s="82"/>
      <c r="K32" s="83"/>
      <c r="L32" s="84"/>
      <c r="M32" s="158"/>
      <c r="N32" s="110"/>
      <c r="O32" s="29"/>
      <c r="P32" s="30"/>
      <c r="Q32" s="109"/>
      <c r="R32" s="198"/>
      <c r="S32" s="295"/>
      <c r="T32" s="140"/>
      <c r="U32" s="140"/>
      <c r="V32" s="141"/>
      <c r="W32" s="296"/>
      <c r="X32" s="143"/>
      <c r="Y32" s="141"/>
      <c r="Z32" s="141"/>
      <c r="AA32" s="141"/>
      <c r="AB32" s="141"/>
      <c r="AC32" s="183"/>
    </row>
    <row r="33" spans="2:29" s="28" customFormat="1" ht="21.75" hidden="1" customHeight="1" x14ac:dyDescent="0.25">
      <c r="B33" s="81" t="s">
        <v>84</v>
      </c>
      <c r="C33" s="451" t="s">
        <v>85</v>
      </c>
      <c r="D33" s="451"/>
      <c r="E33" s="451"/>
      <c r="F33" s="451"/>
      <c r="G33" s="451"/>
      <c r="H33" s="451"/>
      <c r="I33" s="451"/>
      <c r="J33" s="451"/>
      <c r="K33" s="448" t="s">
        <v>148</v>
      </c>
      <c r="L33" s="449"/>
      <c r="M33" s="450"/>
      <c r="N33" s="110">
        <v>33760</v>
      </c>
      <c r="O33" s="24">
        <v>0</v>
      </c>
      <c r="P33" s="30">
        <f>IF($F$6="Ano",0,IF(ISNUMBER(O33),O33,0))</f>
        <v>0</v>
      </c>
      <c r="Q33" s="109">
        <f>N33*P33</f>
        <v>0</v>
      </c>
      <c r="R33" s="198"/>
      <c r="S33" s="295">
        <f>P33</f>
        <v>0</v>
      </c>
      <c r="T33" s="140"/>
      <c r="U33" s="140"/>
      <c r="V33" s="141"/>
      <c r="W33" s="296"/>
      <c r="X33" s="143"/>
      <c r="Y33" s="141"/>
      <c r="Z33" s="141"/>
      <c r="AA33" s="141"/>
      <c r="AB33" s="141">
        <f>S33</f>
        <v>0</v>
      </c>
      <c r="AC33" s="183">
        <f t="shared" si="0"/>
        <v>0</v>
      </c>
    </row>
    <row r="34" spans="2:29" s="28" customFormat="1" ht="21.75" hidden="1" customHeight="1" x14ac:dyDescent="0.25">
      <c r="B34" s="81"/>
      <c r="C34" s="160"/>
      <c r="D34" s="160"/>
      <c r="E34" s="160"/>
      <c r="F34" s="160"/>
      <c r="G34" s="160"/>
      <c r="H34" s="160"/>
      <c r="I34" s="82"/>
      <c r="J34" s="82"/>
      <c r="K34" s="83"/>
      <c r="L34" s="84"/>
      <c r="M34" s="158"/>
      <c r="N34" s="110"/>
      <c r="O34" s="29"/>
      <c r="P34" s="30"/>
      <c r="Q34" s="109"/>
      <c r="R34" s="198"/>
      <c r="S34" s="295"/>
      <c r="T34" s="140"/>
      <c r="U34" s="140"/>
      <c r="V34" s="141"/>
      <c r="W34" s="296"/>
      <c r="X34" s="143"/>
      <c r="Y34" s="141"/>
      <c r="Z34" s="141"/>
      <c r="AA34" s="141"/>
      <c r="AB34" s="141"/>
      <c r="AC34" s="183"/>
    </row>
    <row r="35" spans="2:29" s="28" customFormat="1" ht="21.75" hidden="1" customHeight="1" x14ac:dyDescent="0.25">
      <c r="B35" s="81" t="s">
        <v>86</v>
      </c>
      <c r="C35" s="451" t="s">
        <v>87</v>
      </c>
      <c r="D35" s="451"/>
      <c r="E35" s="451"/>
      <c r="F35" s="451"/>
      <c r="G35" s="451"/>
      <c r="H35" s="451"/>
      <c r="I35" s="451"/>
      <c r="J35" s="451"/>
      <c r="K35" s="448" t="s">
        <v>149</v>
      </c>
      <c r="L35" s="449"/>
      <c r="M35" s="450"/>
      <c r="N35" s="110">
        <v>8492</v>
      </c>
      <c r="O35" s="24">
        <v>0</v>
      </c>
      <c r="P35" s="30">
        <f t="shared" si="1"/>
        <v>0</v>
      </c>
      <c r="Q35" s="109">
        <f>N35*P35</f>
        <v>0</v>
      </c>
      <c r="R35" s="198"/>
      <c r="S35" s="295">
        <f>P35*2</f>
        <v>0</v>
      </c>
      <c r="T35" s="140"/>
      <c r="U35" s="140"/>
      <c r="V35" s="141"/>
      <c r="W35" s="296"/>
      <c r="X35" s="143"/>
      <c r="Y35" s="141"/>
      <c r="Z35" s="141"/>
      <c r="AA35" s="141"/>
      <c r="AB35" s="141">
        <f>S35/2</f>
        <v>0</v>
      </c>
      <c r="AC35" s="183">
        <f t="shared" si="0"/>
        <v>0</v>
      </c>
    </row>
    <row r="36" spans="2:29" s="28" customFormat="1" ht="21.75" hidden="1" customHeight="1" x14ac:dyDescent="0.25">
      <c r="B36" s="81"/>
      <c r="C36" s="160"/>
      <c r="D36" s="160"/>
      <c r="E36" s="160"/>
      <c r="F36" s="160"/>
      <c r="G36" s="160"/>
      <c r="H36" s="160"/>
      <c r="I36" s="82"/>
      <c r="J36" s="82"/>
      <c r="K36" s="83"/>
      <c r="L36" s="84"/>
      <c r="M36" s="158"/>
      <c r="N36" s="110"/>
      <c r="O36" s="29"/>
      <c r="P36" s="30"/>
      <c r="Q36" s="109"/>
      <c r="R36" s="198"/>
      <c r="S36" s="295"/>
      <c r="T36" s="140"/>
      <c r="U36" s="140"/>
      <c r="V36" s="141"/>
      <c r="W36" s="296"/>
      <c r="X36" s="143"/>
      <c r="Y36" s="141"/>
      <c r="Z36" s="141"/>
      <c r="AA36" s="141"/>
      <c r="AB36" s="141"/>
      <c r="AC36" s="183"/>
    </row>
    <row r="37" spans="2:29" s="28" customFormat="1" ht="21.75" hidden="1" customHeight="1" x14ac:dyDescent="0.25">
      <c r="B37" s="81" t="s">
        <v>88</v>
      </c>
      <c r="C37" s="451" t="s">
        <v>89</v>
      </c>
      <c r="D37" s="451"/>
      <c r="E37" s="451"/>
      <c r="F37" s="451"/>
      <c r="G37" s="451"/>
      <c r="H37" s="451"/>
      <c r="I37" s="451"/>
      <c r="J37" s="451"/>
      <c r="K37" s="448" t="s">
        <v>152</v>
      </c>
      <c r="L37" s="449"/>
      <c r="M37" s="450"/>
      <c r="N37" s="110">
        <v>23950</v>
      </c>
      <c r="O37" s="24">
        <v>0</v>
      </c>
      <c r="P37" s="30">
        <f t="shared" si="1"/>
        <v>0</v>
      </c>
      <c r="Q37" s="109">
        <f>N37*P37</f>
        <v>0</v>
      </c>
      <c r="R37" s="198"/>
      <c r="S37" s="295">
        <f>P37</f>
        <v>0</v>
      </c>
      <c r="T37" s="140"/>
      <c r="U37" s="140"/>
      <c r="V37" s="141"/>
      <c r="W37" s="296"/>
      <c r="X37" s="143"/>
      <c r="Y37" s="141"/>
      <c r="Z37" s="141"/>
      <c r="AA37" s="141"/>
      <c r="AB37" s="141">
        <f>S37</f>
        <v>0</v>
      </c>
      <c r="AC37" s="183">
        <f t="shared" si="0"/>
        <v>0</v>
      </c>
    </row>
    <row r="38" spans="2:29" s="28" customFormat="1" ht="21.75" hidden="1" customHeight="1" x14ac:dyDescent="0.25">
      <c r="B38" s="81"/>
      <c r="C38" s="160"/>
      <c r="D38" s="160"/>
      <c r="E38" s="160"/>
      <c r="F38" s="160"/>
      <c r="G38" s="160"/>
      <c r="H38" s="160"/>
      <c r="I38" s="82"/>
      <c r="J38" s="82"/>
      <c r="K38" s="83"/>
      <c r="L38" s="84"/>
      <c r="M38" s="158"/>
      <c r="N38" s="110"/>
      <c r="O38" s="29"/>
      <c r="P38" s="30"/>
      <c r="Q38" s="109"/>
      <c r="R38" s="198"/>
      <c r="S38" s="295"/>
      <c r="T38" s="140"/>
      <c r="U38" s="140"/>
      <c r="V38" s="141"/>
      <c r="W38" s="296"/>
      <c r="X38" s="143"/>
      <c r="Y38" s="141"/>
      <c r="Z38" s="141"/>
      <c r="AA38" s="141"/>
      <c r="AB38" s="141"/>
      <c r="AC38" s="183"/>
    </row>
    <row r="39" spans="2:29" s="28" customFormat="1" ht="21.75" hidden="1" customHeight="1" x14ac:dyDescent="0.25">
      <c r="B39" s="81" t="s">
        <v>90</v>
      </c>
      <c r="C39" s="451" t="s">
        <v>91</v>
      </c>
      <c r="D39" s="451"/>
      <c r="E39" s="451"/>
      <c r="F39" s="451"/>
      <c r="G39" s="451"/>
      <c r="H39" s="451"/>
      <c r="I39" s="451"/>
      <c r="J39" s="451"/>
      <c r="K39" s="448" t="s">
        <v>150</v>
      </c>
      <c r="L39" s="449"/>
      <c r="M39" s="450"/>
      <c r="N39" s="110">
        <v>9336</v>
      </c>
      <c r="O39" s="24">
        <v>0</v>
      </c>
      <c r="P39" s="30">
        <f t="shared" si="1"/>
        <v>0</v>
      </c>
      <c r="Q39" s="109">
        <f>N39*P39</f>
        <v>0</v>
      </c>
      <c r="R39" s="198"/>
      <c r="S39" s="295">
        <f>P39*2</f>
        <v>0</v>
      </c>
      <c r="T39" s="140"/>
      <c r="U39" s="140"/>
      <c r="V39" s="141"/>
      <c r="W39" s="296"/>
      <c r="X39" s="143"/>
      <c r="Y39" s="141"/>
      <c r="Z39" s="141"/>
      <c r="AA39" s="141"/>
      <c r="AB39" s="141">
        <f>S39</f>
        <v>0</v>
      </c>
      <c r="AC39" s="183">
        <f t="shared" si="0"/>
        <v>0</v>
      </c>
    </row>
    <row r="40" spans="2:29" s="28" customFormat="1" ht="21.75" hidden="1" customHeight="1" x14ac:dyDescent="0.25">
      <c r="B40" s="81"/>
      <c r="C40" s="160"/>
      <c r="D40" s="160"/>
      <c r="E40" s="160"/>
      <c r="F40" s="160"/>
      <c r="G40" s="160"/>
      <c r="H40" s="160"/>
      <c r="I40" s="82"/>
      <c r="J40" s="82"/>
      <c r="K40" s="83"/>
      <c r="L40" s="84"/>
      <c r="M40" s="158"/>
      <c r="N40" s="110"/>
      <c r="O40" s="29"/>
      <c r="P40" s="30"/>
      <c r="Q40" s="109"/>
      <c r="R40" s="198"/>
      <c r="S40" s="295"/>
      <c r="T40" s="140"/>
      <c r="U40" s="140"/>
      <c r="V40" s="141"/>
      <c r="W40" s="296"/>
      <c r="X40" s="143"/>
      <c r="Y40" s="141"/>
      <c r="Z40" s="141"/>
      <c r="AA40" s="141"/>
      <c r="AB40" s="141"/>
      <c r="AC40" s="183"/>
    </row>
    <row r="41" spans="2:29" s="28" customFormat="1" ht="21.75" hidden="1" customHeight="1" x14ac:dyDescent="0.25">
      <c r="B41" s="81" t="s">
        <v>92</v>
      </c>
      <c r="C41" s="451" t="s">
        <v>93</v>
      </c>
      <c r="D41" s="451"/>
      <c r="E41" s="451"/>
      <c r="F41" s="451"/>
      <c r="G41" s="451"/>
      <c r="H41" s="451"/>
      <c r="I41" s="451"/>
      <c r="J41" s="451"/>
      <c r="K41" s="448" t="s">
        <v>159</v>
      </c>
      <c r="L41" s="449"/>
      <c r="M41" s="450"/>
      <c r="N41" s="110">
        <v>12600</v>
      </c>
      <c r="O41" s="24">
        <v>0</v>
      </c>
      <c r="P41" s="30">
        <f t="shared" si="1"/>
        <v>0</v>
      </c>
      <c r="Q41" s="109">
        <f>N41*P41</f>
        <v>0</v>
      </c>
      <c r="R41" s="198"/>
      <c r="S41" s="295">
        <f>P41</f>
        <v>0</v>
      </c>
      <c r="T41" s="141"/>
      <c r="U41" s="141"/>
      <c r="V41" s="141"/>
      <c r="W41" s="296"/>
      <c r="X41" s="143"/>
      <c r="Y41" s="141"/>
      <c r="Z41" s="141"/>
      <c r="AA41" s="141"/>
      <c r="AB41" s="141">
        <f t="shared" si="2"/>
        <v>0</v>
      </c>
      <c r="AC41" s="183">
        <f t="shared" si="0"/>
        <v>0</v>
      </c>
    </row>
    <row r="42" spans="2:29" s="28" customFormat="1" ht="21.75" hidden="1" customHeight="1" x14ac:dyDescent="0.25">
      <c r="B42" s="81"/>
      <c r="C42" s="160"/>
      <c r="D42" s="160"/>
      <c r="E42" s="160"/>
      <c r="F42" s="160"/>
      <c r="G42" s="160"/>
      <c r="H42" s="160"/>
      <c r="I42" s="82"/>
      <c r="J42" s="82"/>
      <c r="K42" s="83"/>
      <c r="L42" s="84"/>
      <c r="M42" s="158"/>
      <c r="N42" s="110"/>
      <c r="O42" s="29"/>
      <c r="P42" s="30"/>
      <c r="Q42" s="109"/>
      <c r="R42" s="198"/>
      <c r="S42" s="295"/>
      <c r="T42" s="141"/>
      <c r="U42" s="141"/>
      <c r="V42" s="141"/>
      <c r="W42" s="296"/>
      <c r="X42" s="143"/>
      <c r="Y42" s="141"/>
      <c r="Z42" s="141"/>
      <c r="AA42" s="141"/>
      <c r="AB42" s="141"/>
      <c r="AC42" s="183"/>
    </row>
    <row r="43" spans="2:29" s="28" customFormat="1" ht="21.75" hidden="1" customHeight="1" x14ac:dyDescent="0.25">
      <c r="B43" s="81" t="s">
        <v>94</v>
      </c>
      <c r="C43" s="451" t="s">
        <v>95</v>
      </c>
      <c r="D43" s="451"/>
      <c r="E43" s="451"/>
      <c r="F43" s="451"/>
      <c r="G43" s="451"/>
      <c r="H43" s="451"/>
      <c r="I43" s="451"/>
      <c r="J43" s="451"/>
      <c r="K43" s="448" t="s">
        <v>151</v>
      </c>
      <c r="L43" s="449"/>
      <c r="M43" s="450"/>
      <c r="N43" s="110">
        <v>53770</v>
      </c>
      <c r="O43" s="24">
        <v>0</v>
      </c>
      <c r="P43" s="30">
        <f t="shared" si="1"/>
        <v>0</v>
      </c>
      <c r="Q43" s="109">
        <f>N43*P43</f>
        <v>0</v>
      </c>
      <c r="R43" s="198"/>
      <c r="S43" s="295">
        <f>P43*2</f>
        <v>0</v>
      </c>
      <c r="T43" s="141"/>
      <c r="U43" s="141"/>
      <c r="V43" s="141"/>
      <c r="W43" s="296"/>
      <c r="X43" s="143"/>
      <c r="Y43" s="141"/>
      <c r="Z43" s="141"/>
      <c r="AA43" s="141"/>
      <c r="AB43" s="141">
        <f>S43</f>
        <v>0</v>
      </c>
      <c r="AC43" s="183">
        <f t="shared" si="0"/>
        <v>0</v>
      </c>
    </row>
    <row r="44" spans="2:29" s="28" customFormat="1" ht="21.75" hidden="1" customHeight="1" x14ac:dyDescent="0.25">
      <c r="B44" s="81"/>
      <c r="C44" s="160"/>
      <c r="D44" s="160"/>
      <c r="E44" s="160"/>
      <c r="F44" s="160"/>
      <c r="G44" s="160"/>
      <c r="H44" s="160"/>
      <c r="I44" s="82"/>
      <c r="J44" s="82"/>
      <c r="K44" s="83"/>
      <c r="L44" s="84"/>
      <c r="M44" s="158"/>
      <c r="N44" s="110"/>
      <c r="O44" s="29"/>
      <c r="P44" s="30"/>
      <c r="Q44" s="109"/>
      <c r="R44" s="198"/>
      <c r="S44" s="295"/>
      <c r="T44" s="141"/>
      <c r="U44" s="141"/>
      <c r="V44" s="141"/>
      <c r="W44" s="296"/>
      <c r="X44" s="143"/>
      <c r="Y44" s="141"/>
      <c r="Z44" s="141"/>
      <c r="AA44" s="141"/>
      <c r="AB44" s="142"/>
      <c r="AC44" s="183"/>
    </row>
    <row r="45" spans="2:29" s="28" customFormat="1" ht="21.75" hidden="1" customHeight="1" x14ac:dyDescent="0.25">
      <c r="B45" s="81" t="s">
        <v>132</v>
      </c>
      <c r="C45" s="451" t="s">
        <v>134</v>
      </c>
      <c r="D45" s="451"/>
      <c r="E45" s="451"/>
      <c r="F45" s="451"/>
      <c r="G45" s="451"/>
      <c r="H45" s="451"/>
      <c r="I45" s="451"/>
      <c r="J45" s="451"/>
      <c r="K45" s="448" t="s">
        <v>160</v>
      </c>
      <c r="L45" s="449"/>
      <c r="M45" s="450"/>
      <c r="N45" s="110">
        <v>1360</v>
      </c>
      <c r="O45" s="24">
        <v>0</v>
      </c>
      <c r="P45" s="30">
        <f>IF($F$6="Ano",0,IF(ISNUMBER(O45),IF(O45&lt;2,0,O45),0))</f>
        <v>0</v>
      </c>
      <c r="Q45" s="109">
        <f>N45*P45</f>
        <v>0</v>
      </c>
      <c r="R45" s="198"/>
      <c r="S45" s="295">
        <f>P45</f>
        <v>0</v>
      </c>
      <c r="T45" s="141"/>
      <c r="U45" s="141"/>
      <c r="V45" s="141"/>
      <c r="W45" s="296"/>
      <c r="X45" s="143"/>
      <c r="Y45" s="141"/>
      <c r="Z45" s="141"/>
      <c r="AA45" s="141"/>
      <c r="AB45" s="141">
        <f>S45/2</f>
        <v>0</v>
      </c>
      <c r="AC45" s="183">
        <f t="shared" si="0"/>
        <v>0</v>
      </c>
    </row>
    <row r="46" spans="2:29" s="28" customFormat="1" ht="21.75" hidden="1" customHeight="1" x14ac:dyDescent="0.25">
      <c r="B46" s="81"/>
      <c r="C46" s="160"/>
      <c r="D46" s="160"/>
      <c r="E46" s="160"/>
      <c r="F46" s="160"/>
      <c r="G46" s="160"/>
      <c r="H46" s="160"/>
      <c r="I46" s="82"/>
      <c r="J46" s="82"/>
      <c r="K46" s="83"/>
      <c r="L46" s="84"/>
      <c r="M46" s="158"/>
      <c r="N46" s="110"/>
      <c r="O46" s="29"/>
      <c r="P46" s="30"/>
      <c r="Q46" s="109"/>
      <c r="R46" s="198"/>
      <c r="S46" s="295"/>
      <c r="T46" s="141"/>
      <c r="U46" s="141"/>
      <c r="V46" s="141"/>
      <c r="W46" s="296"/>
      <c r="X46" s="143"/>
      <c r="Y46" s="141"/>
      <c r="Z46" s="141"/>
      <c r="AA46" s="141"/>
      <c r="AB46" s="141"/>
      <c r="AC46" s="183"/>
    </row>
    <row r="47" spans="2:29" s="28" customFormat="1" ht="21.75" hidden="1" customHeight="1" x14ac:dyDescent="0.25">
      <c r="B47" s="81" t="s">
        <v>131</v>
      </c>
      <c r="C47" s="451" t="s">
        <v>135</v>
      </c>
      <c r="D47" s="451"/>
      <c r="E47" s="451"/>
      <c r="F47" s="451"/>
      <c r="G47" s="451"/>
      <c r="H47" s="451"/>
      <c r="I47" s="451"/>
      <c r="J47" s="451"/>
      <c r="K47" s="448" t="s">
        <v>161</v>
      </c>
      <c r="L47" s="449"/>
      <c r="M47" s="450"/>
      <c r="N47" s="110">
        <v>16136</v>
      </c>
      <c r="O47" s="24">
        <v>0</v>
      </c>
      <c r="P47" s="30">
        <f t="shared" si="1"/>
        <v>0</v>
      </c>
      <c r="Q47" s="109">
        <f>N47*P47</f>
        <v>0</v>
      </c>
      <c r="R47" s="198"/>
      <c r="S47" s="295">
        <f>P47*3</f>
        <v>0</v>
      </c>
      <c r="T47" s="141"/>
      <c r="U47" s="141"/>
      <c r="V47" s="141"/>
      <c r="W47" s="296"/>
      <c r="X47" s="143"/>
      <c r="Y47" s="141"/>
      <c r="Z47" s="141"/>
      <c r="AA47" s="141"/>
      <c r="AB47" s="141">
        <f>S47/2</f>
        <v>0</v>
      </c>
      <c r="AC47" s="183">
        <f t="shared" si="0"/>
        <v>0</v>
      </c>
    </row>
    <row r="48" spans="2:29" s="28" customFormat="1" ht="21.75" hidden="1" customHeight="1" x14ac:dyDescent="0.25">
      <c r="B48" s="81"/>
      <c r="C48" s="160"/>
      <c r="D48" s="160"/>
      <c r="E48" s="160"/>
      <c r="F48" s="160"/>
      <c r="G48" s="160"/>
      <c r="H48" s="160"/>
      <c r="I48" s="82"/>
      <c r="J48" s="82"/>
      <c r="K48" s="83"/>
      <c r="L48" s="84"/>
      <c r="M48" s="158"/>
      <c r="N48" s="110"/>
      <c r="O48" s="29"/>
      <c r="P48" s="30"/>
      <c r="Q48" s="109"/>
      <c r="R48" s="198"/>
      <c r="S48" s="295"/>
      <c r="T48" s="141"/>
      <c r="U48" s="141"/>
      <c r="V48" s="141"/>
      <c r="W48" s="296"/>
      <c r="X48" s="143"/>
      <c r="Y48" s="141"/>
      <c r="Z48" s="141"/>
      <c r="AA48" s="141"/>
      <c r="AB48" s="141"/>
      <c r="AC48" s="183"/>
    </row>
    <row r="49" spans="2:29" s="28" customFormat="1" ht="21.75" hidden="1" customHeight="1" x14ac:dyDescent="0.25">
      <c r="B49" s="81" t="s">
        <v>133</v>
      </c>
      <c r="C49" s="451" t="s">
        <v>136</v>
      </c>
      <c r="D49" s="451"/>
      <c r="E49" s="451"/>
      <c r="F49" s="451"/>
      <c r="G49" s="451"/>
      <c r="H49" s="451"/>
      <c r="I49" s="451"/>
      <c r="J49" s="451"/>
      <c r="K49" s="448" t="s">
        <v>162</v>
      </c>
      <c r="L49" s="449"/>
      <c r="M49" s="450"/>
      <c r="N49" s="110">
        <v>5377</v>
      </c>
      <c r="O49" s="24">
        <v>0</v>
      </c>
      <c r="P49" s="30">
        <f t="shared" si="1"/>
        <v>0</v>
      </c>
      <c r="Q49" s="109">
        <f>N49*P49</f>
        <v>0</v>
      </c>
      <c r="R49" s="198"/>
      <c r="S49" s="295">
        <f>P49*2</f>
        <v>0</v>
      </c>
      <c r="T49" s="141"/>
      <c r="U49" s="141"/>
      <c r="V49" s="141"/>
      <c r="W49" s="296"/>
      <c r="X49" s="143"/>
      <c r="Y49" s="141"/>
      <c r="Z49" s="141"/>
      <c r="AA49" s="141"/>
      <c r="AB49" s="141">
        <f>S49/2</f>
        <v>0</v>
      </c>
      <c r="AC49" s="183">
        <f t="shared" si="0"/>
        <v>0</v>
      </c>
    </row>
    <row r="50" spans="2:29" s="28" customFormat="1" ht="21.75" hidden="1" customHeight="1" x14ac:dyDescent="0.25">
      <c r="B50" s="81"/>
      <c r="C50" s="160"/>
      <c r="D50" s="160"/>
      <c r="E50" s="160"/>
      <c r="F50" s="160"/>
      <c r="G50" s="160"/>
      <c r="H50" s="160"/>
      <c r="I50" s="82"/>
      <c r="J50" s="82"/>
      <c r="K50" s="83"/>
      <c r="L50" s="84"/>
      <c r="M50" s="158"/>
      <c r="N50" s="110"/>
      <c r="O50" s="29"/>
      <c r="P50" s="30"/>
      <c r="Q50" s="109"/>
      <c r="R50" s="198"/>
      <c r="S50" s="295"/>
      <c r="T50" s="141"/>
      <c r="U50" s="141"/>
      <c r="V50" s="141"/>
      <c r="W50" s="296"/>
      <c r="X50" s="143"/>
      <c r="Y50" s="141"/>
      <c r="Z50" s="141"/>
      <c r="AA50" s="141"/>
      <c r="AB50" s="142"/>
      <c r="AC50" s="183"/>
    </row>
    <row r="51" spans="2:29" s="28" customFormat="1" ht="21.75" hidden="1" customHeight="1" x14ac:dyDescent="0.25">
      <c r="B51" s="81" t="s">
        <v>96</v>
      </c>
      <c r="C51" s="451" t="s">
        <v>97</v>
      </c>
      <c r="D51" s="451"/>
      <c r="E51" s="451"/>
      <c r="F51" s="451"/>
      <c r="G51" s="451"/>
      <c r="H51" s="451"/>
      <c r="I51" s="451"/>
      <c r="J51" s="451"/>
      <c r="K51" s="448" t="s">
        <v>163</v>
      </c>
      <c r="L51" s="449"/>
      <c r="M51" s="450"/>
      <c r="N51" s="110">
        <v>105000</v>
      </c>
      <c r="O51" s="24">
        <v>0</v>
      </c>
      <c r="P51" s="30">
        <f t="shared" si="1"/>
        <v>0</v>
      </c>
      <c r="Q51" s="109">
        <f>N51*P51</f>
        <v>0</v>
      </c>
      <c r="R51" s="198"/>
      <c r="S51" s="297"/>
      <c r="T51" s="141"/>
      <c r="U51" s="141">
        <f>P51</f>
        <v>0</v>
      </c>
      <c r="V51" s="141"/>
      <c r="W51" s="298"/>
      <c r="X51" s="143">
        <f>IF($P51&lt;&gt;0,1,0)</f>
        <v>0</v>
      </c>
      <c r="Y51" s="141">
        <f>IF($P51&lt;&gt;0,"XXX",0)</f>
        <v>0</v>
      </c>
      <c r="Z51" s="141">
        <f t="shared" ref="Z51:AA51" si="3">IF($P51&lt;&gt;0,"XXX",0)</f>
        <v>0</v>
      </c>
      <c r="AA51" s="141">
        <f t="shared" si="3"/>
        <v>0</v>
      </c>
      <c r="AB51" s="142"/>
      <c r="AC51" s="183"/>
    </row>
    <row r="52" spans="2:29" s="28" customFormat="1" ht="21.75" hidden="1" customHeight="1" x14ac:dyDescent="0.25">
      <c r="B52" s="81"/>
      <c r="C52" s="160"/>
      <c r="D52" s="160"/>
      <c r="E52" s="160"/>
      <c r="F52" s="160"/>
      <c r="G52" s="160"/>
      <c r="H52" s="160"/>
      <c r="I52" s="82"/>
      <c r="J52" s="82"/>
      <c r="K52" s="83"/>
      <c r="L52" s="84"/>
      <c r="M52" s="158"/>
      <c r="N52" s="110"/>
      <c r="O52" s="29"/>
      <c r="P52" s="30"/>
      <c r="Q52" s="109"/>
      <c r="R52" s="198"/>
      <c r="S52" s="297"/>
      <c r="T52" s="141"/>
      <c r="U52" s="141"/>
      <c r="V52" s="141"/>
      <c r="W52" s="298"/>
      <c r="X52" s="143"/>
      <c r="Y52" s="141"/>
      <c r="Z52" s="141"/>
      <c r="AA52" s="141"/>
      <c r="AB52" s="142"/>
      <c r="AC52" s="183"/>
    </row>
    <row r="53" spans="2:29" s="28" customFormat="1" ht="21.75" hidden="1" customHeight="1" x14ac:dyDescent="0.25">
      <c r="B53" s="81" t="s">
        <v>98</v>
      </c>
      <c r="C53" s="451" t="s">
        <v>99</v>
      </c>
      <c r="D53" s="451"/>
      <c r="E53" s="451"/>
      <c r="F53" s="451"/>
      <c r="G53" s="451"/>
      <c r="H53" s="451"/>
      <c r="I53" s="451"/>
      <c r="J53" s="451"/>
      <c r="K53" s="448" t="s">
        <v>164</v>
      </c>
      <c r="L53" s="449"/>
      <c r="M53" s="450"/>
      <c r="N53" s="110">
        <v>8523</v>
      </c>
      <c r="O53" s="24">
        <v>0</v>
      </c>
      <c r="P53" s="30">
        <f t="shared" si="1"/>
        <v>0</v>
      </c>
      <c r="Q53" s="109">
        <f>N53*P53</f>
        <v>0</v>
      </c>
      <c r="R53" s="198"/>
      <c r="S53" s="297"/>
      <c r="T53" s="141"/>
      <c r="U53" s="141"/>
      <c r="V53" s="141">
        <f>P53</f>
        <v>0</v>
      </c>
      <c r="W53" s="298"/>
      <c r="X53" s="143">
        <f>IF($P53&lt;&gt;0,1,0)</f>
        <v>0</v>
      </c>
      <c r="Y53" s="141">
        <f>IF($P53&lt;&gt;0,"XXX",0)</f>
        <v>0</v>
      </c>
      <c r="Z53" s="141">
        <f t="shared" ref="Z53:AA53" si="4">IF($P53&lt;&gt;0,"XXX",0)</f>
        <v>0</v>
      </c>
      <c r="AA53" s="141">
        <f t="shared" si="4"/>
        <v>0</v>
      </c>
      <c r="AB53" s="142"/>
      <c r="AC53" s="183"/>
    </row>
    <row r="54" spans="2:29" s="28" customFormat="1" ht="21.75" hidden="1" customHeight="1" x14ac:dyDescent="0.25">
      <c r="B54" s="81"/>
      <c r="C54" s="160"/>
      <c r="D54" s="160"/>
      <c r="E54" s="160"/>
      <c r="F54" s="160"/>
      <c r="G54" s="160"/>
      <c r="H54" s="160"/>
      <c r="I54" s="82"/>
      <c r="J54" s="82"/>
      <c r="K54" s="83"/>
      <c r="L54" s="84"/>
      <c r="M54" s="158"/>
      <c r="N54" s="110"/>
      <c r="O54" s="29"/>
      <c r="P54" s="30"/>
      <c r="Q54" s="109"/>
      <c r="R54" s="198"/>
      <c r="S54" s="297"/>
      <c r="T54" s="141"/>
      <c r="U54" s="141"/>
      <c r="V54" s="141"/>
      <c r="W54" s="298"/>
      <c r="X54" s="143"/>
      <c r="Y54" s="141"/>
      <c r="Z54" s="141"/>
      <c r="AA54" s="141"/>
      <c r="AB54" s="142"/>
      <c r="AC54" s="183"/>
    </row>
    <row r="55" spans="2:29" s="28" customFormat="1" ht="21.75" hidden="1" customHeight="1" thickBot="1" x14ac:dyDescent="0.3">
      <c r="B55" s="81" t="s">
        <v>100</v>
      </c>
      <c r="C55" s="598" t="s">
        <v>101</v>
      </c>
      <c r="D55" s="598"/>
      <c r="E55" s="598"/>
      <c r="F55" s="598"/>
      <c r="G55" s="598"/>
      <c r="H55" s="598"/>
      <c r="I55" s="598"/>
      <c r="J55" s="598"/>
      <c r="K55" s="599" t="s">
        <v>165</v>
      </c>
      <c r="L55" s="600"/>
      <c r="M55" s="601"/>
      <c r="N55" s="110">
        <v>8523</v>
      </c>
      <c r="O55" s="24">
        <v>0</v>
      </c>
      <c r="P55" s="30">
        <f t="shared" si="1"/>
        <v>0</v>
      </c>
      <c r="Q55" s="109">
        <f>N55*P55</f>
        <v>0</v>
      </c>
      <c r="R55" s="198"/>
      <c r="S55" s="299"/>
      <c r="T55" s="185"/>
      <c r="U55" s="185"/>
      <c r="V55" s="185"/>
      <c r="W55" s="300">
        <f>P55</f>
        <v>0</v>
      </c>
      <c r="X55" s="184">
        <f>IF($P55&lt;&gt;0,1,0)</f>
        <v>0</v>
      </c>
      <c r="Y55" s="185">
        <f>IF($P55&lt;&gt;0,"XXX",0)</f>
        <v>0</v>
      </c>
      <c r="Z55" s="185">
        <f t="shared" ref="Z55:AA55" si="5">IF($P55&lt;&gt;0,"XXX",0)</f>
        <v>0</v>
      </c>
      <c r="AA55" s="185">
        <f t="shared" si="5"/>
        <v>0</v>
      </c>
      <c r="AB55" s="186"/>
      <c r="AC55" s="187"/>
    </row>
    <row r="56" spans="2:29" s="28" customFormat="1" ht="21.75" hidden="1" customHeight="1" thickBot="1" x14ac:dyDescent="0.3">
      <c r="B56" s="145" t="s">
        <v>57</v>
      </c>
      <c r="C56" s="146"/>
      <c r="D56" s="146"/>
      <c r="E56" s="146"/>
      <c r="F56" s="146"/>
      <c r="G56" s="146"/>
      <c r="H56" s="146"/>
      <c r="I56" s="146"/>
      <c r="J56" s="146"/>
      <c r="K56" s="474" t="str">
        <f>IF(OR($Q$9&lt;$G$6,$Q$9&gt;$H$6),"hodnota není v limitu"," zbývá rozdělit")</f>
        <v xml:space="preserve"> zbývá rozdělit</v>
      </c>
      <c r="L56" s="474"/>
      <c r="M56" s="474"/>
      <c r="N56" s="167">
        <f>IF(OR($Q$9&lt;$G$6,$Q$9&gt;$H$6)," ",P56 )</f>
        <v>0</v>
      </c>
      <c r="O56" s="167"/>
      <c r="P56" s="66">
        <f>H6-Q56</f>
        <v>0</v>
      </c>
      <c r="Q56" s="166">
        <f>SUM(Q11:Q55)</f>
        <v>0</v>
      </c>
      <c r="R56" s="198">
        <f>IF(SUM($X$11:$X$55)&lt;&gt;0,1,0)</f>
        <v>0</v>
      </c>
      <c r="S56" s="301">
        <v>54000</v>
      </c>
      <c r="T56" s="189">
        <v>50501</v>
      </c>
      <c r="U56" s="189">
        <v>52601</v>
      </c>
      <c r="V56" s="189">
        <v>52105</v>
      </c>
      <c r="W56" s="302">
        <v>51212</v>
      </c>
      <c r="X56" s="188">
        <v>51010</v>
      </c>
      <c r="Y56" s="189">
        <v>51610</v>
      </c>
      <c r="Z56" s="189">
        <v>51710</v>
      </c>
      <c r="AA56" s="189">
        <v>51510</v>
      </c>
      <c r="AB56" s="190">
        <v>52510</v>
      </c>
      <c r="AC56" s="191">
        <v>60000</v>
      </c>
    </row>
    <row r="57" spans="2:29" s="28" customFormat="1" ht="28.5" customHeight="1" x14ac:dyDescent="0.25">
      <c r="B57" s="93" t="s">
        <v>102</v>
      </c>
      <c r="C57" s="502" t="s">
        <v>103</v>
      </c>
      <c r="D57" s="502"/>
      <c r="E57" s="502"/>
      <c r="F57" s="502"/>
      <c r="G57" s="502"/>
      <c r="H57" s="502"/>
      <c r="I57" s="502"/>
      <c r="J57" s="502"/>
      <c r="K57" s="484" t="s">
        <v>143</v>
      </c>
      <c r="L57" s="485"/>
      <c r="M57" s="486"/>
      <c r="N57" s="168">
        <v>5019</v>
      </c>
      <c r="O57" s="25">
        <v>0</v>
      </c>
      <c r="P57" s="38">
        <f>IF(ISNUMBER(O57),IF(O57&lt;12,0,O57),0)</f>
        <v>0</v>
      </c>
      <c r="Q57" s="85">
        <f>N57*P57</f>
        <v>0</v>
      </c>
      <c r="R57" s="198"/>
      <c r="S57" s="318"/>
      <c r="T57" s="144">
        <f>P57*1/24</f>
        <v>0</v>
      </c>
      <c r="U57" s="114"/>
      <c r="V57" s="114"/>
      <c r="W57" s="281"/>
      <c r="X57" s="332">
        <f>IF($P57&lt;&gt;0,"X",0)</f>
        <v>0</v>
      </c>
      <c r="Y57" s="337">
        <f>IF($P57&lt;&gt;0,"XXX",0)</f>
        <v>0</v>
      </c>
      <c r="Z57" s="337">
        <f>IF($P57&lt;&gt;0,"XXX",0)</f>
        <v>0</v>
      </c>
      <c r="AA57" s="337">
        <f>IF($P57&lt;&gt;0,"XXX",0)</f>
        <v>0</v>
      </c>
      <c r="AB57" s="115"/>
      <c r="AC57" s="176"/>
    </row>
    <row r="58" spans="2:29" s="28" customFormat="1" ht="30.95" hidden="1" customHeight="1" x14ac:dyDescent="0.25">
      <c r="B58" s="94"/>
      <c r="C58" s="95"/>
      <c r="D58" s="95"/>
      <c r="E58" s="95"/>
      <c r="F58" s="95"/>
      <c r="G58" s="95"/>
      <c r="H58" s="95"/>
      <c r="I58" s="96"/>
      <c r="J58" s="96"/>
      <c r="K58" s="97"/>
      <c r="L58" s="95"/>
      <c r="M58" s="156"/>
      <c r="N58" s="87"/>
      <c r="O58" s="26"/>
      <c r="P58" s="27"/>
      <c r="Q58" s="86"/>
      <c r="R58" s="198"/>
      <c r="S58" s="319"/>
      <c r="T58" s="117"/>
      <c r="U58" s="118"/>
      <c r="V58" s="118"/>
      <c r="W58" s="283"/>
      <c r="X58" s="333"/>
      <c r="Y58" s="338"/>
      <c r="Z58" s="338"/>
      <c r="AA58" s="338"/>
      <c r="AB58" s="119"/>
      <c r="AC58" s="177"/>
    </row>
    <row r="59" spans="2:29" s="28" customFormat="1" ht="30.95" customHeight="1" x14ac:dyDescent="0.25">
      <c r="B59" s="98" t="s">
        <v>104</v>
      </c>
      <c r="C59" s="478" t="s">
        <v>105</v>
      </c>
      <c r="D59" s="478"/>
      <c r="E59" s="478"/>
      <c r="F59" s="478"/>
      <c r="G59" s="478"/>
      <c r="H59" s="478"/>
      <c r="I59" s="478"/>
      <c r="J59" s="478"/>
      <c r="K59" s="482" t="s">
        <v>144</v>
      </c>
      <c r="L59" s="478"/>
      <c r="M59" s="483"/>
      <c r="N59" s="89">
        <v>5019</v>
      </c>
      <c r="O59" s="24">
        <v>0</v>
      </c>
      <c r="P59" s="30">
        <f t="shared" ref="P59:P61" si="6">IF(ISNUMBER(O59),O59,0)</f>
        <v>0</v>
      </c>
      <c r="Q59" s="88">
        <f>N59*P59</f>
        <v>0</v>
      </c>
      <c r="R59" s="198"/>
      <c r="S59" s="320"/>
      <c r="T59" s="121">
        <f>P59*1/24</f>
        <v>0</v>
      </c>
      <c r="U59" s="122"/>
      <c r="V59" s="122"/>
      <c r="W59" s="285"/>
      <c r="X59" s="334">
        <f>IF($P59&lt;&gt;0,"X",0)</f>
        <v>0</v>
      </c>
      <c r="Y59" s="339">
        <f>IF($P59&lt;&gt;0,"XXX",0)</f>
        <v>0</v>
      </c>
      <c r="Z59" s="339">
        <f>IF($P59&lt;&gt;0,"XXX",0)</f>
        <v>0</v>
      </c>
      <c r="AA59" s="339">
        <f>IF($P59&lt;&gt;0,"XXX",0)</f>
        <v>0</v>
      </c>
      <c r="AB59" s="123"/>
      <c r="AC59" s="178"/>
    </row>
    <row r="60" spans="2:29" s="28" customFormat="1" ht="30.95" hidden="1" customHeight="1" x14ac:dyDescent="0.25">
      <c r="B60" s="98"/>
      <c r="C60" s="100"/>
      <c r="D60" s="100"/>
      <c r="E60" s="100"/>
      <c r="F60" s="100"/>
      <c r="G60" s="100"/>
      <c r="H60" s="100"/>
      <c r="I60" s="99"/>
      <c r="J60" s="99"/>
      <c r="K60" s="101"/>
      <c r="L60" s="100"/>
      <c r="M60" s="156"/>
      <c r="N60" s="89"/>
      <c r="O60" s="29"/>
      <c r="P60" s="30"/>
      <c r="Q60" s="88"/>
      <c r="R60" s="198"/>
      <c r="S60" s="320"/>
      <c r="T60" s="121"/>
      <c r="U60" s="122"/>
      <c r="V60" s="122"/>
      <c r="W60" s="285"/>
      <c r="X60" s="334"/>
      <c r="Y60" s="339"/>
      <c r="Z60" s="339"/>
      <c r="AA60" s="339"/>
      <c r="AB60" s="123"/>
      <c r="AC60" s="178"/>
    </row>
    <row r="61" spans="2:29" s="28" customFormat="1" ht="30.95" customHeight="1" x14ac:dyDescent="0.25">
      <c r="B61" s="98" t="s">
        <v>106</v>
      </c>
      <c r="C61" s="478" t="s">
        <v>107</v>
      </c>
      <c r="D61" s="478"/>
      <c r="E61" s="478"/>
      <c r="F61" s="478"/>
      <c r="G61" s="478"/>
      <c r="H61" s="478"/>
      <c r="I61" s="478"/>
      <c r="J61" s="478"/>
      <c r="K61" s="482" t="s">
        <v>145</v>
      </c>
      <c r="L61" s="478"/>
      <c r="M61" s="483"/>
      <c r="N61" s="89">
        <v>3376</v>
      </c>
      <c r="O61" s="24">
        <v>0</v>
      </c>
      <c r="P61" s="30">
        <f t="shared" si="6"/>
        <v>0</v>
      </c>
      <c r="Q61" s="88">
        <f>N61*P61</f>
        <v>0</v>
      </c>
      <c r="R61" s="198"/>
      <c r="S61" s="321">
        <f>P61</f>
        <v>0</v>
      </c>
      <c r="T61" s="121"/>
      <c r="U61" s="122"/>
      <c r="V61" s="122"/>
      <c r="W61" s="285"/>
      <c r="X61" s="334"/>
      <c r="Y61" s="339"/>
      <c r="Z61" s="339"/>
      <c r="AA61" s="339"/>
      <c r="AB61" s="122">
        <f>S61/2</f>
        <v>0</v>
      </c>
      <c r="AC61" s="178">
        <f>AB61</f>
        <v>0</v>
      </c>
    </row>
    <row r="62" spans="2:29" s="28" customFormat="1" ht="30.95" hidden="1" customHeight="1" x14ac:dyDescent="0.25">
      <c r="B62" s="98"/>
      <c r="C62" s="100"/>
      <c r="D62" s="100"/>
      <c r="E62" s="100"/>
      <c r="F62" s="100"/>
      <c r="G62" s="100"/>
      <c r="H62" s="100"/>
      <c r="I62" s="99"/>
      <c r="J62" s="99"/>
      <c r="K62" s="101"/>
      <c r="L62" s="100"/>
      <c r="M62" s="156"/>
      <c r="N62" s="89"/>
      <c r="O62" s="29"/>
      <c r="P62" s="30"/>
      <c r="Q62" s="88"/>
      <c r="R62" s="198"/>
      <c r="S62" s="320"/>
      <c r="T62" s="121"/>
      <c r="U62" s="122"/>
      <c r="V62" s="122"/>
      <c r="W62" s="285"/>
      <c r="X62" s="334"/>
      <c r="Y62" s="339"/>
      <c r="Z62" s="339"/>
      <c r="AA62" s="339"/>
      <c r="AB62" s="123"/>
      <c r="AC62" s="178"/>
    </row>
    <row r="63" spans="2:29" s="28" customFormat="1" ht="30.95" customHeight="1" x14ac:dyDescent="0.25">
      <c r="B63" s="98" t="s">
        <v>108</v>
      </c>
      <c r="C63" s="478" t="s">
        <v>109</v>
      </c>
      <c r="D63" s="478"/>
      <c r="E63" s="478"/>
      <c r="F63" s="478"/>
      <c r="G63" s="478"/>
      <c r="H63" s="478"/>
      <c r="I63" s="478"/>
      <c r="J63" s="478"/>
      <c r="K63" s="482" t="s">
        <v>146</v>
      </c>
      <c r="L63" s="478"/>
      <c r="M63" s="483"/>
      <c r="N63" s="89">
        <v>6752</v>
      </c>
      <c r="O63" s="24">
        <v>0</v>
      </c>
      <c r="P63" s="30">
        <f t="shared" ref="P63" si="7">IF(ISNUMBER(O63),O63,0)</f>
        <v>0</v>
      </c>
      <c r="Q63" s="88">
        <f>N63*P63</f>
        <v>0</v>
      </c>
      <c r="R63" s="198"/>
      <c r="S63" s="321">
        <f>P63</f>
        <v>0</v>
      </c>
      <c r="T63" s="121"/>
      <c r="U63" s="122"/>
      <c r="V63" s="122"/>
      <c r="W63" s="285"/>
      <c r="X63" s="334"/>
      <c r="Y63" s="339"/>
      <c r="Z63" s="339"/>
      <c r="AA63" s="339"/>
      <c r="AB63" s="122">
        <f>S63/2</f>
        <v>0</v>
      </c>
      <c r="AC63" s="178">
        <f>AB63</f>
        <v>0</v>
      </c>
    </row>
    <row r="64" spans="2:29" s="28" customFormat="1" ht="30.95" hidden="1" customHeight="1" x14ac:dyDescent="0.25">
      <c r="B64" s="98"/>
      <c r="C64" s="100"/>
      <c r="D64" s="100"/>
      <c r="E64" s="100"/>
      <c r="F64" s="100"/>
      <c r="G64" s="100"/>
      <c r="H64" s="100"/>
      <c r="I64" s="99"/>
      <c r="J64" s="99"/>
      <c r="K64" s="101"/>
      <c r="L64" s="100"/>
      <c r="M64" s="156"/>
      <c r="N64" s="89"/>
      <c r="O64" s="29"/>
      <c r="P64" s="30"/>
      <c r="Q64" s="88"/>
      <c r="R64" s="198"/>
      <c r="S64" s="320"/>
      <c r="T64" s="121"/>
      <c r="U64" s="122"/>
      <c r="V64" s="122"/>
      <c r="W64" s="285"/>
      <c r="X64" s="334"/>
      <c r="Y64" s="339"/>
      <c r="Z64" s="339"/>
      <c r="AA64" s="339"/>
      <c r="AB64" s="123"/>
      <c r="AC64" s="178"/>
    </row>
    <row r="65" spans="2:29" s="28" customFormat="1" ht="30.95" customHeight="1" x14ac:dyDescent="0.25">
      <c r="B65" s="98" t="s">
        <v>110</v>
      </c>
      <c r="C65" s="478" t="s">
        <v>167</v>
      </c>
      <c r="D65" s="478"/>
      <c r="E65" s="478"/>
      <c r="F65" s="478"/>
      <c r="G65" s="478"/>
      <c r="H65" s="478"/>
      <c r="I65" s="478"/>
      <c r="J65" s="478"/>
      <c r="K65" s="482" t="s">
        <v>147</v>
      </c>
      <c r="L65" s="478"/>
      <c r="M65" s="483"/>
      <c r="N65" s="89">
        <v>10128</v>
      </c>
      <c r="O65" s="24">
        <v>0</v>
      </c>
      <c r="P65" s="30">
        <f t="shared" ref="P65:P83" si="8">IF(ISNUMBER(O65),O65,0)</f>
        <v>0</v>
      </c>
      <c r="Q65" s="88">
        <f>N65*P65</f>
        <v>0</v>
      </c>
      <c r="R65" s="198"/>
      <c r="S65" s="321">
        <f>P65</f>
        <v>0</v>
      </c>
      <c r="T65" s="121"/>
      <c r="U65" s="122"/>
      <c r="V65" s="122"/>
      <c r="W65" s="285"/>
      <c r="X65" s="334"/>
      <c r="Y65" s="339"/>
      <c r="Z65" s="339"/>
      <c r="AA65" s="339"/>
      <c r="AB65" s="122">
        <f>S65</f>
        <v>0</v>
      </c>
      <c r="AC65" s="178">
        <f>AB65</f>
        <v>0</v>
      </c>
    </row>
    <row r="66" spans="2:29" s="28" customFormat="1" ht="30.95" hidden="1" customHeight="1" x14ac:dyDescent="0.25">
      <c r="B66" s="98"/>
      <c r="C66" s="100"/>
      <c r="D66" s="100"/>
      <c r="E66" s="100"/>
      <c r="F66" s="100"/>
      <c r="G66" s="100"/>
      <c r="H66" s="100"/>
      <c r="I66" s="99"/>
      <c r="J66" s="99"/>
      <c r="K66" s="101"/>
      <c r="L66" s="100"/>
      <c r="M66" s="156"/>
      <c r="N66" s="89"/>
      <c r="O66" s="29"/>
      <c r="P66" s="30"/>
      <c r="Q66" s="88"/>
      <c r="R66" s="198"/>
      <c r="S66" s="320"/>
      <c r="T66" s="121"/>
      <c r="U66" s="122"/>
      <c r="V66" s="122"/>
      <c r="W66" s="285"/>
      <c r="X66" s="334"/>
      <c r="Y66" s="339"/>
      <c r="Z66" s="339"/>
      <c r="AA66" s="339"/>
      <c r="AB66" s="123"/>
      <c r="AC66" s="178"/>
    </row>
    <row r="67" spans="2:29" s="28" customFormat="1" ht="30.95" customHeight="1" x14ac:dyDescent="0.25">
      <c r="B67" s="98" t="s">
        <v>111</v>
      </c>
      <c r="C67" s="478" t="s">
        <v>112</v>
      </c>
      <c r="D67" s="478"/>
      <c r="E67" s="478"/>
      <c r="F67" s="478"/>
      <c r="G67" s="478"/>
      <c r="H67" s="478"/>
      <c r="I67" s="478"/>
      <c r="J67" s="478"/>
      <c r="K67" s="482" t="s">
        <v>147</v>
      </c>
      <c r="L67" s="478"/>
      <c r="M67" s="483"/>
      <c r="N67" s="89">
        <v>10128</v>
      </c>
      <c r="O67" s="24">
        <v>0</v>
      </c>
      <c r="P67" s="30">
        <f t="shared" si="8"/>
        <v>0</v>
      </c>
      <c r="Q67" s="88">
        <f>N67*P67</f>
        <v>0</v>
      </c>
      <c r="R67" s="198"/>
      <c r="S67" s="321">
        <f>P67</f>
        <v>0</v>
      </c>
      <c r="T67" s="122"/>
      <c r="U67" s="122"/>
      <c r="V67" s="122"/>
      <c r="W67" s="285"/>
      <c r="X67" s="334"/>
      <c r="Y67" s="339"/>
      <c r="Z67" s="339"/>
      <c r="AA67" s="339"/>
      <c r="AB67" s="122">
        <f>S67</f>
        <v>0</v>
      </c>
      <c r="AC67" s="178">
        <f>AB67</f>
        <v>0</v>
      </c>
    </row>
    <row r="68" spans="2:29" s="28" customFormat="1" ht="30.95" hidden="1" customHeight="1" x14ac:dyDescent="0.25">
      <c r="B68" s="98"/>
      <c r="C68" s="100"/>
      <c r="D68" s="100"/>
      <c r="E68" s="100"/>
      <c r="F68" s="100"/>
      <c r="G68" s="100"/>
      <c r="H68" s="100"/>
      <c r="I68" s="99"/>
      <c r="J68" s="99"/>
      <c r="K68" s="101"/>
      <c r="L68" s="100"/>
      <c r="M68" s="156"/>
      <c r="N68" s="89"/>
      <c r="O68" s="29"/>
      <c r="P68" s="30"/>
      <c r="Q68" s="88"/>
      <c r="R68" s="198"/>
      <c r="S68" s="321"/>
      <c r="T68" s="122"/>
      <c r="U68" s="122"/>
      <c r="V68" s="122"/>
      <c r="W68" s="285"/>
      <c r="X68" s="334"/>
      <c r="Y68" s="339"/>
      <c r="Z68" s="339"/>
      <c r="AA68" s="339"/>
      <c r="AB68" s="122"/>
      <c r="AC68" s="178"/>
    </row>
    <row r="69" spans="2:29" s="28" customFormat="1" ht="30.95" customHeight="1" x14ac:dyDescent="0.25">
      <c r="B69" s="98" t="s">
        <v>113</v>
      </c>
      <c r="C69" s="478" t="s">
        <v>114</v>
      </c>
      <c r="D69" s="478"/>
      <c r="E69" s="478"/>
      <c r="F69" s="478"/>
      <c r="G69" s="478"/>
      <c r="H69" s="478"/>
      <c r="I69" s="478"/>
      <c r="J69" s="478"/>
      <c r="K69" s="482" t="s">
        <v>148</v>
      </c>
      <c r="L69" s="478"/>
      <c r="M69" s="483"/>
      <c r="N69" s="89">
        <v>33760</v>
      </c>
      <c r="O69" s="24">
        <v>0</v>
      </c>
      <c r="P69" s="30">
        <f t="shared" si="8"/>
        <v>0</v>
      </c>
      <c r="Q69" s="88">
        <f>N69*P69</f>
        <v>0</v>
      </c>
      <c r="R69" s="198"/>
      <c r="S69" s="321">
        <f>P69</f>
        <v>0</v>
      </c>
      <c r="T69" s="122"/>
      <c r="U69" s="122"/>
      <c r="V69" s="122"/>
      <c r="W69" s="285"/>
      <c r="X69" s="334"/>
      <c r="Y69" s="339"/>
      <c r="Z69" s="339"/>
      <c r="AA69" s="339"/>
      <c r="AB69" s="122">
        <f>S69</f>
        <v>0</v>
      </c>
      <c r="AC69" s="178">
        <f>AB69</f>
        <v>0</v>
      </c>
    </row>
    <row r="70" spans="2:29" s="28" customFormat="1" ht="30.95" hidden="1" customHeight="1" x14ac:dyDescent="0.25">
      <c r="B70" s="98"/>
      <c r="C70" s="100"/>
      <c r="D70" s="100"/>
      <c r="E70" s="100"/>
      <c r="F70" s="100"/>
      <c r="G70" s="100"/>
      <c r="H70" s="100"/>
      <c r="I70" s="99"/>
      <c r="J70" s="99"/>
      <c r="K70" s="101"/>
      <c r="L70" s="100"/>
      <c r="M70" s="156"/>
      <c r="N70" s="89"/>
      <c r="O70" s="29"/>
      <c r="P70" s="30"/>
      <c r="Q70" s="88"/>
      <c r="R70" s="198"/>
      <c r="S70" s="321"/>
      <c r="T70" s="122"/>
      <c r="U70" s="122"/>
      <c r="V70" s="122"/>
      <c r="W70" s="285"/>
      <c r="X70" s="334"/>
      <c r="Y70" s="339"/>
      <c r="Z70" s="339"/>
      <c r="AA70" s="339"/>
      <c r="AB70" s="122"/>
      <c r="AC70" s="178"/>
    </row>
    <row r="71" spans="2:29" s="28" customFormat="1" ht="30.95" customHeight="1" x14ac:dyDescent="0.25">
      <c r="B71" s="98" t="s">
        <v>115</v>
      </c>
      <c r="C71" s="478" t="s">
        <v>116</v>
      </c>
      <c r="D71" s="478"/>
      <c r="E71" s="478"/>
      <c r="F71" s="478"/>
      <c r="G71" s="478"/>
      <c r="H71" s="478"/>
      <c r="I71" s="478"/>
      <c r="J71" s="478"/>
      <c r="K71" s="482" t="s">
        <v>148</v>
      </c>
      <c r="L71" s="478"/>
      <c r="M71" s="483"/>
      <c r="N71" s="89">
        <v>33760</v>
      </c>
      <c r="O71" s="24">
        <v>0</v>
      </c>
      <c r="P71" s="30">
        <f t="shared" si="8"/>
        <v>0</v>
      </c>
      <c r="Q71" s="88">
        <f>N71*P71</f>
        <v>0</v>
      </c>
      <c r="R71" s="198"/>
      <c r="S71" s="321">
        <f>P71</f>
        <v>0</v>
      </c>
      <c r="T71" s="122"/>
      <c r="U71" s="122"/>
      <c r="V71" s="122"/>
      <c r="W71" s="285"/>
      <c r="X71" s="334"/>
      <c r="Y71" s="339"/>
      <c r="Z71" s="339"/>
      <c r="AA71" s="339"/>
      <c r="AB71" s="122">
        <f>S71</f>
        <v>0</v>
      </c>
      <c r="AC71" s="178">
        <f>AB71</f>
        <v>0</v>
      </c>
    </row>
    <row r="72" spans="2:29" s="28" customFormat="1" ht="30.95" hidden="1" customHeight="1" x14ac:dyDescent="0.25">
      <c r="B72" s="98"/>
      <c r="C72" s="100"/>
      <c r="D72" s="100"/>
      <c r="E72" s="100"/>
      <c r="F72" s="100"/>
      <c r="G72" s="100"/>
      <c r="H72" s="100"/>
      <c r="I72" s="99"/>
      <c r="J72" s="99"/>
      <c r="K72" s="101"/>
      <c r="L72" s="100"/>
      <c r="M72" s="156"/>
      <c r="N72" s="89"/>
      <c r="O72" s="29"/>
      <c r="P72" s="30"/>
      <c r="Q72" s="88"/>
      <c r="R72" s="198"/>
      <c r="S72" s="321"/>
      <c r="T72" s="122"/>
      <c r="U72" s="122"/>
      <c r="V72" s="122"/>
      <c r="W72" s="285"/>
      <c r="X72" s="334"/>
      <c r="Y72" s="339"/>
      <c r="Z72" s="339"/>
      <c r="AA72" s="339"/>
      <c r="AB72" s="122"/>
      <c r="AC72" s="178"/>
    </row>
    <row r="73" spans="2:29" s="28" customFormat="1" ht="30.95" customHeight="1" x14ac:dyDescent="0.25">
      <c r="B73" s="98" t="s">
        <v>117</v>
      </c>
      <c r="C73" s="478" t="s">
        <v>118</v>
      </c>
      <c r="D73" s="478"/>
      <c r="E73" s="478"/>
      <c r="F73" s="478"/>
      <c r="G73" s="478"/>
      <c r="H73" s="478"/>
      <c r="I73" s="478"/>
      <c r="J73" s="478"/>
      <c r="K73" s="482" t="s">
        <v>178</v>
      </c>
      <c r="L73" s="478"/>
      <c r="M73" s="483"/>
      <c r="N73" s="89">
        <v>8492</v>
      </c>
      <c r="O73" s="24">
        <v>0</v>
      </c>
      <c r="P73" s="30">
        <f t="shared" si="8"/>
        <v>0</v>
      </c>
      <c r="Q73" s="88">
        <f>N73*P73</f>
        <v>0</v>
      </c>
      <c r="R73" s="198"/>
      <c r="S73" s="321">
        <f>P73*2</f>
        <v>0</v>
      </c>
      <c r="T73" s="121"/>
      <c r="U73" s="121"/>
      <c r="V73" s="122"/>
      <c r="W73" s="285"/>
      <c r="X73" s="334"/>
      <c r="Y73" s="339"/>
      <c r="Z73" s="339"/>
      <c r="AA73" s="339"/>
      <c r="AB73" s="122">
        <f>S73/2</f>
        <v>0</v>
      </c>
      <c r="AC73" s="178">
        <f>AB73</f>
        <v>0</v>
      </c>
    </row>
    <row r="74" spans="2:29" s="28" customFormat="1" ht="30.95" hidden="1" customHeight="1" x14ac:dyDescent="0.25">
      <c r="B74" s="98"/>
      <c r="C74" s="100"/>
      <c r="D74" s="100"/>
      <c r="E74" s="100"/>
      <c r="F74" s="100"/>
      <c r="G74" s="100"/>
      <c r="H74" s="100"/>
      <c r="I74" s="99"/>
      <c r="J74" s="99"/>
      <c r="K74" s="101"/>
      <c r="L74" s="100"/>
      <c r="M74" s="156"/>
      <c r="N74" s="89"/>
      <c r="O74" s="29"/>
      <c r="P74" s="30"/>
      <c r="Q74" s="88"/>
      <c r="R74" s="198"/>
      <c r="S74" s="321"/>
      <c r="T74" s="121"/>
      <c r="U74" s="121"/>
      <c r="V74" s="122"/>
      <c r="W74" s="285"/>
      <c r="X74" s="334"/>
      <c r="Y74" s="339"/>
      <c r="Z74" s="339"/>
      <c r="AA74" s="339"/>
      <c r="AB74" s="123"/>
      <c r="AC74" s="178"/>
    </row>
    <row r="75" spans="2:29" s="28" customFormat="1" ht="30.95" customHeight="1" x14ac:dyDescent="0.25">
      <c r="B75" s="98" t="s">
        <v>119</v>
      </c>
      <c r="C75" s="478" t="s">
        <v>120</v>
      </c>
      <c r="D75" s="478"/>
      <c r="E75" s="478"/>
      <c r="F75" s="478"/>
      <c r="G75" s="478"/>
      <c r="H75" s="478"/>
      <c r="I75" s="478"/>
      <c r="J75" s="478"/>
      <c r="K75" s="482" t="s">
        <v>179</v>
      </c>
      <c r="L75" s="478"/>
      <c r="M75" s="483"/>
      <c r="N75" s="89">
        <v>23950</v>
      </c>
      <c r="O75" s="24">
        <v>0</v>
      </c>
      <c r="P75" s="30">
        <f t="shared" si="8"/>
        <v>0</v>
      </c>
      <c r="Q75" s="88">
        <f>N75*P75</f>
        <v>0</v>
      </c>
      <c r="R75" s="198"/>
      <c r="S75" s="321">
        <f>P75</f>
        <v>0</v>
      </c>
      <c r="T75" s="121"/>
      <c r="U75" s="121"/>
      <c r="V75" s="122"/>
      <c r="W75" s="285"/>
      <c r="X75" s="334"/>
      <c r="Y75" s="339"/>
      <c r="Z75" s="339"/>
      <c r="AA75" s="339"/>
      <c r="AB75" s="122">
        <f t="shared" ref="AB75:AB81" si="9">S75</f>
        <v>0</v>
      </c>
      <c r="AC75" s="178">
        <f>AB75</f>
        <v>0</v>
      </c>
    </row>
    <row r="76" spans="2:29" s="28" customFormat="1" ht="30.95" hidden="1" customHeight="1" x14ac:dyDescent="0.25">
      <c r="B76" s="98"/>
      <c r="C76" s="100"/>
      <c r="D76" s="100"/>
      <c r="E76" s="100"/>
      <c r="F76" s="100"/>
      <c r="G76" s="100"/>
      <c r="H76" s="100"/>
      <c r="I76" s="99"/>
      <c r="J76" s="99"/>
      <c r="K76" s="384"/>
      <c r="L76" s="383"/>
      <c r="M76" s="156"/>
      <c r="N76" s="89"/>
      <c r="O76" s="29"/>
      <c r="P76" s="30"/>
      <c r="Q76" s="88"/>
      <c r="R76" s="198"/>
      <c r="S76" s="321"/>
      <c r="T76" s="121"/>
      <c r="U76" s="121"/>
      <c r="V76" s="122"/>
      <c r="W76" s="285"/>
      <c r="X76" s="334"/>
      <c r="Y76" s="339"/>
      <c r="Z76" s="339"/>
      <c r="AA76" s="339"/>
      <c r="AB76" s="123"/>
      <c r="AC76" s="178"/>
    </row>
    <row r="77" spans="2:29" s="28" customFormat="1" ht="30.95" customHeight="1" x14ac:dyDescent="0.25">
      <c r="B77" s="98" t="s">
        <v>121</v>
      </c>
      <c r="C77" s="478" t="s">
        <v>122</v>
      </c>
      <c r="D77" s="478"/>
      <c r="E77" s="478"/>
      <c r="F77" s="478"/>
      <c r="G77" s="478"/>
      <c r="H77" s="478"/>
      <c r="I77" s="478"/>
      <c r="J77" s="478"/>
      <c r="K77" s="482" t="s">
        <v>180</v>
      </c>
      <c r="L77" s="478"/>
      <c r="M77" s="483"/>
      <c r="N77" s="89">
        <v>9336</v>
      </c>
      <c r="O77" s="24">
        <v>0</v>
      </c>
      <c r="P77" s="30">
        <f t="shared" si="8"/>
        <v>0</v>
      </c>
      <c r="Q77" s="88">
        <f>N77*P77</f>
        <v>0</v>
      </c>
      <c r="R77" s="198"/>
      <c r="S77" s="321">
        <f>P77*2</f>
        <v>0</v>
      </c>
      <c r="T77" s="121"/>
      <c r="U77" s="121"/>
      <c r="V77" s="122"/>
      <c r="W77" s="285"/>
      <c r="X77" s="334"/>
      <c r="Y77" s="339"/>
      <c r="Z77" s="339"/>
      <c r="AA77" s="339"/>
      <c r="AB77" s="122">
        <f>S77</f>
        <v>0</v>
      </c>
      <c r="AC77" s="178">
        <f>AB77</f>
        <v>0</v>
      </c>
    </row>
    <row r="78" spans="2:29" s="28" customFormat="1" ht="30.95" hidden="1" customHeight="1" x14ac:dyDescent="0.25">
      <c r="B78" s="98"/>
      <c r="C78" s="100"/>
      <c r="D78" s="100"/>
      <c r="E78" s="100"/>
      <c r="F78" s="100"/>
      <c r="G78" s="100"/>
      <c r="H78" s="100"/>
      <c r="I78" s="99"/>
      <c r="J78" s="99"/>
      <c r="K78" s="384"/>
      <c r="L78" s="383"/>
      <c r="M78" s="156"/>
      <c r="N78" s="89"/>
      <c r="O78" s="29"/>
      <c r="P78" s="30"/>
      <c r="Q78" s="88"/>
      <c r="R78" s="198"/>
      <c r="S78" s="321"/>
      <c r="T78" s="121"/>
      <c r="U78" s="121"/>
      <c r="V78" s="122"/>
      <c r="W78" s="285"/>
      <c r="X78" s="334"/>
      <c r="Y78" s="339"/>
      <c r="Z78" s="339"/>
      <c r="AA78" s="339"/>
      <c r="AB78" s="122"/>
      <c r="AC78" s="178"/>
    </row>
    <row r="79" spans="2:29" s="28" customFormat="1" ht="30.95" customHeight="1" x14ac:dyDescent="0.25">
      <c r="B79" s="98" t="s">
        <v>123</v>
      </c>
      <c r="C79" s="478" t="s">
        <v>124</v>
      </c>
      <c r="D79" s="478"/>
      <c r="E79" s="478"/>
      <c r="F79" s="478"/>
      <c r="G79" s="478"/>
      <c r="H79" s="478"/>
      <c r="I79" s="478"/>
      <c r="J79" s="478"/>
      <c r="K79" s="482" t="s">
        <v>181</v>
      </c>
      <c r="L79" s="478"/>
      <c r="M79" s="483"/>
      <c r="N79" s="89">
        <v>12600</v>
      </c>
      <c r="O79" s="24">
        <v>0</v>
      </c>
      <c r="P79" s="30">
        <f t="shared" si="8"/>
        <v>0</v>
      </c>
      <c r="Q79" s="88">
        <f>N79*P79</f>
        <v>0</v>
      </c>
      <c r="R79" s="198"/>
      <c r="S79" s="321">
        <f>P79</f>
        <v>0</v>
      </c>
      <c r="T79" s="121"/>
      <c r="U79" s="121"/>
      <c r="V79" s="122"/>
      <c r="W79" s="285"/>
      <c r="X79" s="334"/>
      <c r="Y79" s="339"/>
      <c r="Z79" s="339"/>
      <c r="AA79" s="339"/>
      <c r="AB79" s="122">
        <f t="shared" si="9"/>
        <v>0</v>
      </c>
      <c r="AC79" s="178">
        <f>AB79</f>
        <v>0</v>
      </c>
    </row>
    <row r="80" spans="2:29" s="28" customFormat="1" ht="30.95" hidden="1" customHeight="1" x14ac:dyDescent="0.25">
      <c r="B80" s="98"/>
      <c r="C80" s="100"/>
      <c r="D80" s="100"/>
      <c r="E80" s="100"/>
      <c r="F80" s="100"/>
      <c r="G80" s="100"/>
      <c r="H80" s="100"/>
      <c r="I80" s="99"/>
      <c r="J80" s="99"/>
      <c r="K80" s="384"/>
      <c r="L80" s="383"/>
      <c r="M80" s="156"/>
      <c r="N80" s="89"/>
      <c r="O80" s="29"/>
      <c r="P80" s="30"/>
      <c r="Q80" s="88"/>
      <c r="R80" s="198"/>
      <c r="S80" s="321"/>
      <c r="T80" s="121"/>
      <c r="U80" s="121"/>
      <c r="V80" s="122"/>
      <c r="W80" s="285"/>
      <c r="X80" s="334"/>
      <c r="Y80" s="339"/>
      <c r="Z80" s="339"/>
      <c r="AA80" s="339"/>
      <c r="AB80" s="122"/>
      <c r="AC80" s="178"/>
    </row>
    <row r="81" spans="2:41" s="28" customFormat="1" ht="30.95" customHeight="1" x14ac:dyDescent="0.25">
      <c r="B81" s="98" t="s">
        <v>125</v>
      </c>
      <c r="C81" s="478" t="s">
        <v>126</v>
      </c>
      <c r="D81" s="478"/>
      <c r="E81" s="478"/>
      <c r="F81" s="478"/>
      <c r="G81" s="478"/>
      <c r="H81" s="478"/>
      <c r="I81" s="478"/>
      <c r="J81" s="478"/>
      <c r="K81" s="482" t="s">
        <v>182</v>
      </c>
      <c r="L81" s="478"/>
      <c r="M81" s="483"/>
      <c r="N81" s="89">
        <v>53770</v>
      </c>
      <c r="O81" s="24">
        <v>0</v>
      </c>
      <c r="P81" s="30">
        <f t="shared" si="8"/>
        <v>0</v>
      </c>
      <c r="Q81" s="88">
        <f>N81*P81</f>
        <v>0</v>
      </c>
      <c r="R81" s="198"/>
      <c r="S81" s="321">
        <f>P81*2</f>
        <v>0</v>
      </c>
      <c r="T81" s="121"/>
      <c r="U81" s="121"/>
      <c r="V81" s="122"/>
      <c r="W81" s="285"/>
      <c r="X81" s="334"/>
      <c r="Y81" s="339"/>
      <c r="Z81" s="339"/>
      <c r="AA81" s="339"/>
      <c r="AB81" s="122">
        <f t="shared" si="9"/>
        <v>0</v>
      </c>
      <c r="AC81" s="178">
        <f>AB81</f>
        <v>0</v>
      </c>
    </row>
    <row r="82" spans="2:41" s="28" customFormat="1" ht="30.95" hidden="1" customHeight="1" x14ac:dyDescent="0.25">
      <c r="B82" s="102"/>
      <c r="C82" s="103"/>
      <c r="D82" s="103"/>
      <c r="E82" s="103"/>
      <c r="F82" s="103"/>
      <c r="G82" s="103"/>
      <c r="H82" s="103"/>
      <c r="I82" s="104"/>
      <c r="J82" s="104"/>
      <c r="K82" s="384"/>
      <c r="L82" s="383"/>
      <c r="M82" s="156"/>
      <c r="N82" s="91"/>
      <c r="O82" s="29"/>
      <c r="P82" s="31"/>
      <c r="Q82" s="90"/>
      <c r="R82" s="198"/>
      <c r="S82" s="322"/>
      <c r="T82" s="124"/>
      <c r="U82" s="124"/>
      <c r="V82" s="125"/>
      <c r="W82" s="288"/>
      <c r="X82" s="335"/>
      <c r="Y82" s="340"/>
      <c r="Z82" s="340"/>
      <c r="AA82" s="340"/>
      <c r="AB82" s="126"/>
      <c r="AC82" s="179"/>
    </row>
    <row r="83" spans="2:41" s="28" customFormat="1" ht="30.95" customHeight="1" thickBot="1" x14ac:dyDescent="0.3">
      <c r="B83" s="105" t="s">
        <v>127</v>
      </c>
      <c r="C83" s="499" t="s">
        <v>128</v>
      </c>
      <c r="D83" s="499"/>
      <c r="E83" s="499"/>
      <c r="F83" s="499"/>
      <c r="G83" s="499"/>
      <c r="H83" s="499"/>
      <c r="I83" s="499"/>
      <c r="J83" s="499"/>
      <c r="K83" s="537" t="s">
        <v>154</v>
      </c>
      <c r="L83" s="499"/>
      <c r="M83" s="538"/>
      <c r="N83" s="169">
        <v>105000</v>
      </c>
      <c r="O83" s="24">
        <v>0</v>
      </c>
      <c r="P83" s="39">
        <f t="shared" si="8"/>
        <v>0</v>
      </c>
      <c r="Q83" s="92">
        <f>N83*P83</f>
        <v>0</v>
      </c>
      <c r="R83" s="198"/>
      <c r="S83" s="322"/>
      <c r="T83" s="124"/>
      <c r="U83" s="124">
        <f>P83</f>
        <v>0</v>
      </c>
      <c r="V83" s="124"/>
      <c r="W83" s="288"/>
      <c r="X83" s="334">
        <f>IF($P83&lt;&gt;0,"X",0)</f>
        <v>0</v>
      </c>
      <c r="Y83" s="340">
        <f>IF($P83&lt;&gt;0,"XXX",0)</f>
        <v>0</v>
      </c>
      <c r="Z83" s="340">
        <f>IF($P83&lt;&gt;0,"XXX",0)</f>
        <v>0</v>
      </c>
      <c r="AA83" s="340">
        <f>IF($P83&lt;&gt;0,"XXX",0)</f>
        <v>0</v>
      </c>
      <c r="AB83" s="126"/>
      <c r="AC83" s="179"/>
    </row>
    <row r="84" spans="2:41" s="28" customFormat="1" ht="24.75" customHeight="1" thickBot="1" x14ac:dyDescent="0.3">
      <c r="B84" s="269" t="s">
        <v>58</v>
      </c>
      <c r="C84" s="270"/>
      <c r="D84" s="270"/>
      <c r="E84" s="270"/>
      <c r="F84" s="270"/>
      <c r="G84" s="270"/>
      <c r="H84" s="270"/>
      <c r="I84" s="270"/>
      <c r="J84" s="270"/>
      <c r="K84" s="597" t="str">
        <f>IF(OR($Q$84&lt;$G$7,$Q$84&gt;$H$7),"hodnota není v limitu"," zbývá rozdělit")</f>
        <v xml:space="preserve"> zbývá rozdělit</v>
      </c>
      <c r="L84" s="597"/>
      <c r="M84" s="597"/>
      <c r="N84" s="266">
        <f>IF(OR($Q$84&lt;$G$7,$Q$84&gt;$H$7)," ",P84 )</f>
        <v>0</v>
      </c>
      <c r="O84" s="266"/>
      <c r="P84" s="267">
        <f>H7-Q84</f>
        <v>0</v>
      </c>
      <c r="Q84" s="268">
        <f>SUM(Q57:Q83)</f>
        <v>0</v>
      </c>
      <c r="R84" s="198">
        <f>IF(OR(X57&lt;&gt;0,X59&lt;&gt;0,X83&lt;&gt;0,),"1",0)</f>
        <v>0</v>
      </c>
      <c r="S84" s="306">
        <v>54000</v>
      </c>
      <c r="T84" s="237">
        <v>50501</v>
      </c>
      <c r="U84" s="237">
        <v>52601</v>
      </c>
      <c r="V84" s="237">
        <v>52105</v>
      </c>
      <c r="W84" s="307">
        <v>51212</v>
      </c>
      <c r="X84" s="385">
        <v>51010</v>
      </c>
      <c r="Y84" s="237">
        <v>51610</v>
      </c>
      <c r="Z84" s="237">
        <v>51710</v>
      </c>
      <c r="AA84" s="237">
        <v>51510</v>
      </c>
      <c r="AB84" s="238">
        <v>52510</v>
      </c>
      <c r="AC84" s="239">
        <v>60000</v>
      </c>
    </row>
    <row r="85" spans="2:41" s="28" customFormat="1" ht="24.75" customHeight="1" thickBot="1" x14ac:dyDescent="0.3">
      <c r="B85" s="40"/>
      <c r="C85" s="41"/>
      <c r="D85" s="41"/>
      <c r="E85" s="41"/>
      <c r="F85" s="42"/>
      <c r="G85" s="42"/>
      <c r="H85" s="41"/>
      <c r="I85" s="41"/>
      <c r="J85" s="43"/>
      <c r="K85" s="41"/>
      <c r="L85" s="41"/>
      <c r="M85" s="41"/>
      <c r="N85" s="41"/>
      <c r="O85" s="41"/>
      <c r="P85" s="41"/>
      <c r="Q85" s="193"/>
      <c r="R85" s="198"/>
      <c r="S85" s="202">
        <f>SUM(S11:S55)+SUM(S57:S83)</f>
        <v>0</v>
      </c>
      <c r="T85" s="317">
        <f>ROUND(SUM(T11:T55)+SUM(T57:T83),2)</f>
        <v>0</v>
      </c>
      <c r="U85" s="317">
        <f>ROUND(SUM(U11:U55)+SUM(U57:U83),2)</f>
        <v>0</v>
      </c>
      <c r="V85" s="202">
        <f>SUM(V11:V55)+SUM(V57:V83)</f>
        <v>0</v>
      </c>
      <c r="W85" s="303">
        <f>SUM(W11:W55)+SUM(W57:W83)</f>
        <v>0</v>
      </c>
      <c r="X85" s="203">
        <f>R84+R56</f>
        <v>0</v>
      </c>
      <c r="Y85" s="204">
        <f>IF(OR(Y57&lt;&gt;0,Y59&lt;&gt;0,Y83&lt;&gt;0,Y11&lt;&gt;0,Y13&lt;&gt;0,Y15&lt;&gt;0,Y17&lt;&gt;0,Y19&lt;&gt;0,Y21&lt;&gt;0,Y51&lt;&gt;0,Y53&lt;&gt;0,Y55&lt;&gt;0),"XXX",0)</f>
        <v>0</v>
      </c>
      <c r="Z85" s="204">
        <f>IF(OR(Z57&lt;&gt;0,Z59&lt;&gt;0,Z83&lt;&gt;0,Z11&lt;&gt;0,Z13&lt;&gt;0,Z15&lt;&gt;0,Z17&lt;&gt;0,Z19&lt;&gt;0,Z21&lt;&gt;0,Z51&lt;&gt;0,Z53&lt;&gt;0,Z55&lt;&gt;0),"XXX",0)</f>
        <v>0</v>
      </c>
      <c r="AA85" s="205">
        <f>IF(OR(AA57&lt;&gt;0,AA59&lt;&gt;0,AA83&lt;&gt;0,AA11&lt;&gt;0,AA13&lt;&gt;0,AA15&lt;&gt;0,AA17&lt;&gt;0,AA19&lt;&gt;0,AA21&lt;&gt;0,AA51&lt;&gt;0,AA53&lt;&gt;0,AA55&lt;&gt;0),"XXX",0)</f>
        <v>0</v>
      </c>
      <c r="AB85" s="206">
        <f>ROUND(SUM(AB11:AB55)+SUM(AB57:AB83),0)</f>
        <v>0</v>
      </c>
      <c r="AC85" s="366">
        <f>FLOOR(SUM(AC11:AC55)+SUM(AC57:AC83),1)</f>
        <v>0</v>
      </c>
    </row>
    <row r="86" spans="2:41" s="28" customFormat="1" ht="18.75" customHeight="1" thickBot="1" x14ac:dyDescent="0.3">
      <c r="B86" s="45" t="s">
        <v>14</v>
      </c>
      <c r="C86" s="41"/>
      <c r="D86" s="41"/>
      <c r="E86" s="41"/>
      <c r="F86" s="46">
        <f>Q23+Q27+Q31</f>
        <v>0</v>
      </c>
      <c r="G86" s="42"/>
      <c r="H86" s="41"/>
      <c r="I86" s="41"/>
      <c r="J86" s="43"/>
      <c r="K86" s="41"/>
      <c r="L86" s="41"/>
      <c r="M86" s="41"/>
      <c r="N86" s="41"/>
      <c r="O86" s="195"/>
      <c r="P86" s="41"/>
      <c r="Q86" s="193"/>
      <c r="R86" s="198"/>
    </row>
    <row r="87" spans="2:41" s="28" customFormat="1" ht="18.75" customHeight="1" x14ac:dyDescent="0.25">
      <c r="B87" s="271" t="s">
        <v>34</v>
      </c>
      <c r="C87" s="602" t="s">
        <v>35</v>
      </c>
      <c r="D87" s="603"/>
      <c r="E87" s="603"/>
      <c r="F87" s="603"/>
      <c r="G87" s="603"/>
      <c r="H87" s="603"/>
      <c r="I87" s="603"/>
      <c r="J87" s="604"/>
      <c r="K87" s="272" t="s">
        <v>36</v>
      </c>
      <c r="L87" s="273" t="s">
        <v>37</v>
      </c>
      <c r="M87" s="605" t="s">
        <v>38</v>
      </c>
      <c r="N87" s="606"/>
      <c r="O87" s="606"/>
      <c r="P87" s="606"/>
      <c r="Q87" s="607"/>
      <c r="R87" s="198"/>
    </row>
    <row r="88" spans="2:41" s="28" customFormat="1" ht="23.25" customHeight="1" x14ac:dyDescent="0.25">
      <c r="B88" s="521" t="s">
        <v>24</v>
      </c>
      <c r="C88" s="534" t="s">
        <v>23</v>
      </c>
      <c r="D88" s="535"/>
      <c r="E88" s="535"/>
      <c r="F88" s="535"/>
      <c r="G88" s="535"/>
      <c r="H88" s="535"/>
      <c r="I88" s="535"/>
      <c r="J88" s="536"/>
      <c r="K88" s="47">
        <v>54000</v>
      </c>
      <c r="L88" s="48">
        <f>S85</f>
        <v>0</v>
      </c>
      <c r="M88" s="506" t="s">
        <v>52</v>
      </c>
      <c r="N88" s="507"/>
      <c r="O88" s="507"/>
      <c r="P88" s="507"/>
      <c r="Q88" s="508"/>
      <c r="R88" s="198"/>
    </row>
    <row r="89" spans="2:41" s="28" customFormat="1" ht="23.25" customHeight="1" x14ac:dyDescent="0.25">
      <c r="B89" s="522"/>
      <c r="C89" s="503" t="s">
        <v>0</v>
      </c>
      <c r="D89" s="504"/>
      <c r="E89" s="504"/>
      <c r="F89" s="504"/>
      <c r="G89" s="504"/>
      <c r="H89" s="504"/>
      <c r="I89" s="504"/>
      <c r="J89" s="505"/>
      <c r="K89" s="47">
        <v>50501</v>
      </c>
      <c r="L89" s="49">
        <f>T85</f>
        <v>0</v>
      </c>
      <c r="M89" s="506" t="s">
        <v>52</v>
      </c>
      <c r="N89" s="507"/>
      <c r="O89" s="507"/>
      <c r="P89" s="507"/>
      <c r="Q89" s="508"/>
      <c r="R89" s="198"/>
    </row>
    <row r="90" spans="2:41" s="28" customFormat="1" ht="23.25" customHeight="1" x14ac:dyDescent="0.25">
      <c r="B90" s="522"/>
      <c r="C90" s="503" t="s">
        <v>1</v>
      </c>
      <c r="D90" s="504"/>
      <c r="E90" s="504"/>
      <c r="F90" s="504"/>
      <c r="G90" s="504"/>
      <c r="H90" s="504"/>
      <c r="I90" s="504"/>
      <c r="J90" s="505"/>
      <c r="K90" s="47">
        <v>52601</v>
      </c>
      <c r="L90" s="49">
        <f>U85</f>
        <v>0</v>
      </c>
      <c r="M90" s="506" t="s">
        <v>52</v>
      </c>
      <c r="N90" s="507"/>
      <c r="O90" s="507"/>
      <c r="P90" s="507"/>
      <c r="Q90" s="508"/>
      <c r="R90" s="198"/>
    </row>
    <row r="91" spans="2:41" s="28" customFormat="1" ht="39.950000000000003" hidden="1" customHeight="1" x14ac:dyDescent="0.25">
      <c r="B91" s="522"/>
      <c r="C91" s="503" t="s">
        <v>129</v>
      </c>
      <c r="D91" s="504"/>
      <c r="E91" s="504"/>
      <c r="F91" s="504"/>
      <c r="G91" s="504"/>
      <c r="H91" s="504"/>
      <c r="I91" s="504"/>
      <c r="J91" s="505"/>
      <c r="K91" s="47">
        <v>52105</v>
      </c>
      <c r="L91" s="48">
        <f>V85</f>
        <v>0</v>
      </c>
      <c r="M91" s="506" t="s">
        <v>52</v>
      </c>
      <c r="N91" s="507"/>
      <c r="O91" s="507"/>
      <c r="P91" s="507"/>
      <c r="Q91" s="508"/>
      <c r="R91" s="198"/>
    </row>
    <row r="92" spans="2:41" s="28" customFormat="1" ht="39.950000000000003" hidden="1" customHeight="1" x14ac:dyDescent="0.25">
      <c r="B92" s="523"/>
      <c r="C92" s="509" t="s">
        <v>9</v>
      </c>
      <c r="D92" s="510"/>
      <c r="E92" s="510"/>
      <c r="F92" s="510"/>
      <c r="G92" s="510"/>
      <c r="H92" s="510"/>
      <c r="I92" s="510"/>
      <c r="J92" s="511"/>
      <c r="K92" s="47">
        <v>51212</v>
      </c>
      <c r="L92" s="48">
        <f>W85</f>
        <v>0</v>
      </c>
      <c r="M92" s="506" t="s">
        <v>52</v>
      </c>
      <c r="N92" s="507"/>
      <c r="O92" s="507"/>
      <c r="P92" s="507"/>
      <c r="Q92" s="508"/>
      <c r="R92" s="198"/>
    </row>
    <row r="93" spans="2:41" s="28" customFormat="1" ht="39.75" customHeight="1" x14ac:dyDescent="0.25">
      <c r="B93" s="521" t="s">
        <v>25</v>
      </c>
      <c r="C93" s="503" t="s">
        <v>4</v>
      </c>
      <c r="D93" s="504"/>
      <c r="E93" s="504"/>
      <c r="F93" s="504"/>
      <c r="G93" s="504"/>
      <c r="H93" s="504"/>
      <c r="I93" s="504"/>
      <c r="J93" s="505"/>
      <c r="K93" s="47">
        <v>51010</v>
      </c>
      <c r="L93" s="48">
        <f>X85</f>
        <v>0</v>
      </c>
      <c r="M93" s="512" t="s">
        <v>168</v>
      </c>
      <c r="N93" s="513"/>
      <c r="O93" s="513"/>
      <c r="P93" s="513"/>
      <c r="Q93" s="514"/>
      <c r="R93" s="198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</row>
    <row r="94" spans="2:41" s="28" customFormat="1" ht="39.75" customHeight="1" x14ac:dyDescent="0.25">
      <c r="B94" s="522"/>
      <c r="C94" s="503" t="s">
        <v>27</v>
      </c>
      <c r="D94" s="504"/>
      <c r="E94" s="504"/>
      <c r="F94" s="504"/>
      <c r="G94" s="504"/>
      <c r="H94" s="504"/>
      <c r="I94" s="504"/>
      <c r="J94" s="505"/>
      <c r="K94" s="47">
        <v>51610</v>
      </c>
      <c r="L94" s="65">
        <f>IF(Y85="XXX","V žádosti uveďte počet studentů",0)</f>
        <v>0</v>
      </c>
      <c r="M94" s="515"/>
      <c r="N94" s="516"/>
      <c r="O94" s="516"/>
      <c r="P94" s="516"/>
      <c r="Q94" s="517"/>
      <c r="R94" s="198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</row>
    <row r="95" spans="2:41" s="28" customFormat="1" ht="39.75" customHeight="1" x14ac:dyDescent="0.25">
      <c r="B95" s="522"/>
      <c r="C95" s="503" t="s">
        <v>28</v>
      </c>
      <c r="D95" s="504"/>
      <c r="E95" s="504"/>
      <c r="F95" s="504"/>
      <c r="G95" s="504"/>
      <c r="H95" s="504"/>
      <c r="I95" s="504"/>
      <c r="J95" s="505"/>
      <c r="K95" s="47">
        <v>51710</v>
      </c>
      <c r="L95" s="65">
        <f>IF(Z85="XXX","V žádosti uveďte počet studentů",0)</f>
        <v>0</v>
      </c>
      <c r="M95" s="515"/>
      <c r="N95" s="516"/>
      <c r="O95" s="516"/>
      <c r="P95" s="516"/>
      <c r="Q95" s="517"/>
      <c r="R95" s="198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</row>
    <row r="96" spans="2:41" s="28" customFormat="1" ht="39.75" customHeight="1" x14ac:dyDescent="0.25">
      <c r="B96" s="522"/>
      <c r="C96" s="503" t="s">
        <v>29</v>
      </c>
      <c r="D96" s="504"/>
      <c r="E96" s="504"/>
      <c r="F96" s="504"/>
      <c r="G96" s="504"/>
      <c r="H96" s="504"/>
      <c r="I96" s="504"/>
      <c r="J96" s="505"/>
      <c r="K96" s="47">
        <v>51510</v>
      </c>
      <c r="L96" s="65">
        <f>IF(AA85="XXX","V žádosti uveďte počet studentů",0)</f>
        <v>0</v>
      </c>
      <c r="M96" s="518"/>
      <c r="N96" s="519"/>
      <c r="O96" s="519"/>
      <c r="P96" s="519"/>
      <c r="Q96" s="520"/>
      <c r="R96" s="198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</row>
    <row r="97" spans="2:41" s="28" customFormat="1" ht="35.25" customHeight="1" x14ac:dyDescent="0.25">
      <c r="B97" s="523"/>
      <c r="C97" s="503" t="s">
        <v>8</v>
      </c>
      <c r="D97" s="504"/>
      <c r="E97" s="504"/>
      <c r="F97" s="504"/>
      <c r="G97" s="504"/>
      <c r="H97" s="504"/>
      <c r="I97" s="504"/>
      <c r="J97" s="505"/>
      <c r="K97" s="47">
        <v>52510</v>
      </c>
      <c r="L97" s="48">
        <f>AB85</f>
        <v>0</v>
      </c>
      <c r="M97" s="539" t="s">
        <v>170</v>
      </c>
      <c r="N97" s="540"/>
      <c r="O97" s="540"/>
      <c r="P97" s="540"/>
      <c r="Q97" s="541"/>
      <c r="R97" s="198"/>
    </row>
    <row r="98" spans="2:41" s="28" customFormat="1" ht="35.25" customHeight="1" thickBot="1" x14ac:dyDescent="0.3">
      <c r="B98" s="51" t="s">
        <v>26</v>
      </c>
      <c r="C98" s="542" t="s">
        <v>3</v>
      </c>
      <c r="D98" s="543"/>
      <c r="E98" s="543"/>
      <c r="F98" s="543"/>
      <c r="G98" s="543"/>
      <c r="H98" s="543"/>
      <c r="I98" s="543"/>
      <c r="J98" s="544"/>
      <c r="K98" s="52">
        <v>60000</v>
      </c>
      <c r="L98" s="53">
        <f>AC85</f>
        <v>0</v>
      </c>
      <c r="M98" s="545" t="s">
        <v>170</v>
      </c>
      <c r="N98" s="546"/>
      <c r="O98" s="546"/>
      <c r="P98" s="546"/>
      <c r="Q98" s="547"/>
      <c r="R98" s="198"/>
    </row>
    <row r="99" spans="2:41" s="28" customFormat="1" ht="18.75" customHeight="1" thickBot="1" x14ac:dyDescent="0.3">
      <c r="B99" s="40"/>
      <c r="C99" s="54"/>
      <c r="D99" s="41"/>
      <c r="E99" s="41"/>
      <c r="F99" s="42"/>
      <c r="G99" s="42"/>
      <c r="H99" s="196">
        <f>K99+L99+M99</f>
        <v>0</v>
      </c>
      <c r="I99" s="197"/>
      <c r="J99" s="197"/>
      <c r="K99" s="196">
        <f>Q61+Q63+Q65+Q69+Q73+Q77+Q81+Q11+Q13+Q15+Q17+Q23+Q25+Q27+Q31+Q35+Q39+Q43+Q45+Q47+Q49+Q53+Q55</f>
        <v>0</v>
      </c>
      <c r="L99" s="196">
        <f>Q57+Q59+Q75+Q79+Q83+Q19+Q21+Q37+Q41+Q51</f>
        <v>0</v>
      </c>
      <c r="M99" s="196">
        <f>Q67+Q71+Q29+Q33</f>
        <v>0</v>
      </c>
      <c r="N99" s="41"/>
      <c r="O99" s="41"/>
      <c r="P99" s="41"/>
      <c r="Q99" s="193"/>
      <c r="R99" s="198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</row>
    <row r="100" spans="2:41" s="28" customFormat="1" ht="30" customHeight="1" x14ac:dyDescent="0.25">
      <c r="B100" s="614" t="s">
        <v>51</v>
      </c>
      <c r="C100" s="615"/>
      <c r="D100" s="615"/>
      <c r="E100" s="615"/>
      <c r="F100" s="615"/>
      <c r="G100" s="615"/>
      <c r="H100" s="615"/>
      <c r="I100" s="615"/>
      <c r="J100" s="616"/>
      <c r="K100" s="274" t="s">
        <v>15</v>
      </c>
      <c r="L100" s="274" t="s">
        <v>130</v>
      </c>
      <c r="M100" s="275" t="s">
        <v>16</v>
      </c>
      <c r="N100" s="41"/>
      <c r="O100" s="41"/>
      <c r="P100" s="41"/>
      <c r="Q100" s="44"/>
      <c r="R100" s="198"/>
    </row>
    <row r="101" spans="2:41" s="28" customFormat="1" ht="30" customHeight="1" thickBot="1" x14ac:dyDescent="0.3">
      <c r="B101" s="617"/>
      <c r="C101" s="618"/>
      <c r="D101" s="618"/>
      <c r="E101" s="618"/>
      <c r="F101" s="618"/>
      <c r="G101" s="618"/>
      <c r="H101" s="618"/>
      <c r="I101" s="618"/>
      <c r="J101" s="619"/>
      <c r="K101" s="52">
        <f>IF(K99=0,0,ROUND(100-L101-M101,2))</f>
        <v>0</v>
      </c>
      <c r="L101" s="52">
        <f>IF(L99=0,0,IF(K99=0,ROUND(100-M101,2),ROUND(L99*100/H99,2)))</f>
        <v>0</v>
      </c>
      <c r="M101" s="56">
        <f>IF(M99=0,0,ROUND(M99*100/H99,2))</f>
        <v>0</v>
      </c>
      <c r="N101" s="41"/>
      <c r="O101" s="41"/>
      <c r="P101" s="41"/>
      <c r="Q101" s="44"/>
      <c r="R101" s="198"/>
    </row>
    <row r="102" spans="2:41" s="28" customFormat="1" ht="8.25" customHeight="1" x14ac:dyDescent="0.25">
      <c r="B102" s="40"/>
      <c r="C102" s="41"/>
      <c r="D102" s="41"/>
      <c r="E102" s="41"/>
      <c r="F102" s="41"/>
      <c r="G102" s="41"/>
      <c r="H102" s="41"/>
      <c r="I102" s="41"/>
      <c r="J102" s="43"/>
      <c r="K102" s="41"/>
      <c r="L102" s="41"/>
      <c r="M102" s="41"/>
      <c r="N102" s="41"/>
      <c r="O102" s="41"/>
      <c r="P102" s="41"/>
      <c r="Q102" s="193"/>
      <c r="R102" s="198"/>
    </row>
    <row r="103" spans="2:41" ht="8.25" customHeight="1" x14ac:dyDescent="0.25">
      <c r="B103" s="57"/>
      <c r="C103" s="58"/>
      <c r="D103" s="59"/>
      <c r="E103" s="59"/>
      <c r="F103" s="59"/>
      <c r="G103" s="59"/>
      <c r="H103" s="59"/>
      <c r="I103" s="59"/>
      <c r="J103" s="59"/>
      <c r="K103" s="41"/>
      <c r="L103" s="41"/>
      <c r="M103" s="41"/>
      <c r="N103" s="59"/>
      <c r="O103" s="59"/>
      <c r="P103" s="59"/>
      <c r="Q103" s="194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</row>
    <row r="104" spans="2:41" s="34" customFormat="1" ht="18.75" customHeight="1" x14ac:dyDescent="0.25">
      <c r="B104" s="62" t="s">
        <v>12</v>
      </c>
      <c r="C104" s="59"/>
      <c r="D104" s="59"/>
      <c r="E104" s="59"/>
      <c r="F104" s="59"/>
      <c r="G104" s="59"/>
      <c r="H104" s="59"/>
      <c r="I104" s="59"/>
      <c r="J104" s="60"/>
      <c r="K104" s="59"/>
      <c r="L104" s="59"/>
      <c r="M104" s="59"/>
      <c r="N104" s="59"/>
      <c r="O104" s="59"/>
      <c r="P104" s="59"/>
      <c r="Q104" s="61"/>
      <c r="R104" s="19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</row>
    <row r="105" spans="2:41" s="150" customFormat="1" ht="57.75" customHeight="1" x14ac:dyDescent="0.25">
      <c r="B105" s="149">
        <v>51610</v>
      </c>
      <c r="C105" s="516" t="s">
        <v>54</v>
      </c>
      <c r="D105" s="516"/>
      <c r="E105" s="516"/>
      <c r="F105" s="516"/>
      <c r="G105" s="516"/>
      <c r="H105" s="516"/>
      <c r="I105" s="516"/>
      <c r="J105" s="516"/>
      <c r="K105" s="516"/>
      <c r="L105" s="516"/>
      <c r="M105" s="516"/>
      <c r="N105" s="516"/>
      <c r="O105" s="516"/>
      <c r="P105" s="516"/>
      <c r="Q105" s="517"/>
      <c r="R105" s="19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</row>
    <row r="106" spans="2:41" s="150" customFormat="1" ht="58.5" customHeight="1" x14ac:dyDescent="0.25">
      <c r="B106" s="149">
        <v>51710</v>
      </c>
      <c r="C106" s="516" t="s">
        <v>53</v>
      </c>
      <c r="D106" s="516"/>
      <c r="E106" s="516"/>
      <c r="F106" s="516"/>
      <c r="G106" s="516"/>
      <c r="H106" s="516"/>
      <c r="I106" s="516"/>
      <c r="J106" s="516"/>
      <c r="K106" s="516"/>
      <c r="L106" s="516"/>
      <c r="M106" s="516"/>
      <c r="N106" s="516"/>
      <c r="O106" s="516"/>
      <c r="P106" s="516"/>
      <c r="Q106" s="517"/>
      <c r="R106" s="19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</row>
    <row r="107" spans="2:41" s="150" customFormat="1" ht="16.5" customHeight="1" x14ac:dyDescent="0.25">
      <c r="B107" s="149">
        <v>51510</v>
      </c>
      <c r="C107" s="516" t="s">
        <v>50</v>
      </c>
      <c r="D107" s="516"/>
      <c r="E107" s="516"/>
      <c r="F107" s="516"/>
      <c r="G107" s="516"/>
      <c r="H107" s="516"/>
      <c r="I107" s="516"/>
      <c r="J107" s="516"/>
      <c r="K107" s="516"/>
      <c r="L107" s="516"/>
      <c r="M107" s="516"/>
      <c r="N107" s="516"/>
      <c r="O107" s="516"/>
      <c r="P107" s="516"/>
      <c r="Q107" s="517"/>
      <c r="R107" s="19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</row>
    <row r="108" spans="2:41" s="150" customFormat="1" ht="18.75" customHeight="1" thickBot="1" x14ac:dyDescent="0.3">
      <c r="B108" s="151" t="s">
        <v>30</v>
      </c>
      <c r="C108" s="152"/>
      <c r="D108" s="152"/>
      <c r="E108" s="152"/>
      <c r="F108" s="152"/>
      <c r="G108" s="152"/>
      <c r="H108" s="152"/>
      <c r="I108" s="152"/>
      <c r="J108" s="153"/>
      <c r="K108" s="152"/>
      <c r="L108" s="152"/>
      <c r="M108" s="152"/>
      <c r="N108" s="152"/>
      <c r="O108" s="152"/>
      <c r="P108" s="152"/>
      <c r="Q108" s="154"/>
      <c r="R108" s="19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</row>
  </sheetData>
  <sheetProtection algorithmName="SHA-512" hashValue="Ev/DiyEY4ZUjh/sKsfNcNSSTFiKRXDuM4sLB6/F4yA3a3RmLxydPWkPS+9EjDsql+tBF18TRy8S+58kWCRA9xQ==" saltValue="EjJjHWzpwJ7ntt8yVzteVQ==" spinCount="100000" sheet="1" objects="1" scenarios="1"/>
  <mergeCells count="131">
    <mergeCell ref="C106:Q106"/>
    <mergeCell ref="C107:Q107"/>
    <mergeCell ref="E4:F5"/>
    <mergeCell ref="E7:F7"/>
    <mergeCell ref="C94:J94"/>
    <mergeCell ref="C95:J95"/>
    <mergeCell ref="C96:J96"/>
    <mergeCell ref="C97:J97"/>
    <mergeCell ref="M97:Q97"/>
    <mergeCell ref="C98:J98"/>
    <mergeCell ref="M98:Q98"/>
    <mergeCell ref="B100:J101"/>
    <mergeCell ref="C105:Q105"/>
    <mergeCell ref="B9:J9"/>
    <mergeCell ref="K9:M9"/>
    <mergeCell ref="B10:J10"/>
    <mergeCell ref="K10:M10"/>
    <mergeCell ref="C57:J57"/>
    <mergeCell ref="C59:J59"/>
    <mergeCell ref="C61:J61"/>
    <mergeCell ref="C63:J63"/>
    <mergeCell ref="C65:J65"/>
    <mergeCell ref="B93:B97"/>
    <mergeCell ref="C91:J91"/>
    <mergeCell ref="B88:B92"/>
    <mergeCell ref="C55:J55"/>
    <mergeCell ref="K55:M55"/>
    <mergeCell ref="K56:M56"/>
    <mergeCell ref="C87:J87"/>
    <mergeCell ref="M87:Q87"/>
    <mergeCell ref="C88:J88"/>
    <mergeCell ref="M88:Q88"/>
    <mergeCell ref="C89:J89"/>
    <mergeCell ref="M89:Q89"/>
    <mergeCell ref="C90:J90"/>
    <mergeCell ref="M90:Q90"/>
    <mergeCell ref="K81:M81"/>
    <mergeCell ref="K83:M83"/>
    <mergeCell ref="K79:M79"/>
    <mergeCell ref="K69:M69"/>
    <mergeCell ref="K71:M71"/>
    <mergeCell ref="K73:M73"/>
    <mergeCell ref="C69:J69"/>
    <mergeCell ref="M91:Q91"/>
    <mergeCell ref="C92:J92"/>
    <mergeCell ref="M92:Q92"/>
    <mergeCell ref="K75:M75"/>
    <mergeCell ref="K77:M77"/>
    <mergeCell ref="C93:J93"/>
    <mergeCell ref="M93:Q96"/>
    <mergeCell ref="C81:J81"/>
    <mergeCell ref="C83:J83"/>
    <mergeCell ref="K84:M84"/>
    <mergeCell ref="C79:J79"/>
    <mergeCell ref="C11:J11"/>
    <mergeCell ref="C13:J13"/>
    <mergeCell ref="C15:J15"/>
    <mergeCell ref="C17:J17"/>
    <mergeCell ref="K25:M25"/>
    <mergeCell ref="K27:M27"/>
    <mergeCell ref="K29:M29"/>
    <mergeCell ref="K19:M19"/>
    <mergeCell ref="K21:M21"/>
    <mergeCell ref="K23:M23"/>
    <mergeCell ref="C19:J19"/>
    <mergeCell ref="C21:J21"/>
    <mergeCell ref="C23:J23"/>
    <mergeCell ref="C25:J25"/>
    <mergeCell ref="C27:J27"/>
    <mergeCell ref="C29:J29"/>
    <mergeCell ref="K37:M37"/>
    <mergeCell ref="K39:M39"/>
    <mergeCell ref="K53:M53"/>
    <mergeCell ref="C71:J71"/>
    <mergeCell ref="C73:J73"/>
    <mergeCell ref="C75:J75"/>
    <mergeCell ref="C77:J77"/>
    <mergeCell ref="K63:M63"/>
    <mergeCell ref="K65:M65"/>
    <mergeCell ref="K67:M67"/>
    <mergeCell ref="K57:M57"/>
    <mergeCell ref="K59:M59"/>
    <mergeCell ref="K61:M61"/>
    <mergeCell ref="C67:J67"/>
    <mergeCell ref="C47:J47"/>
    <mergeCell ref="C49:J49"/>
    <mergeCell ref="C51:J51"/>
    <mergeCell ref="C53:J53"/>
    <mergeCell ref="C31:J31"/>
    <mergeCell ref="C33:J33"/>
    <mergeCell ref="C35:J35"/>
    <mergeCell ref="C37:J37"/>
    <mergeCell ref="C39:J39"/>
    <mergeCell ref="C41:J41"/>
    <mergeCell ref="C43:J43"/>
    <mergeCell ref="C45:J45"/>
    <mergeCell ref="K49:M49"/>
    <mergeCell ref="K51:M51"/>
    <mergeCell ref="AB2:AB7"/>
    <mergeCell ref="O2:O8"/>
    <mergeCell ref="Q2:Q8"/>
    <mergeCell ref="K13:M13"/>
    <mergeCell ref="K15:M15"/>
    <mergeCell ref="K17:M17"/>
    <mergeCell ref="K41:M41"/>
    <mergeCell ref="K31:M31"/>
    <mergeCell ref="K33:M33"/>
    <mergeCell ref="K35:M35"/>
    <mergeCell ref="K11:M11"/>
    <mergeCell ref="K43:M43"/>
    <mergeCell ref="K45:M45"/>
    <mergeCell ref="K47:M47"/>
    <mergeCell ref="AC2:AC7"/>
    <mergeCell ref="B3:J3"/>
    <mergeCell ref="D4:D5"/>
    <mergeCell ref="B1:D1"/>
    <mergeCell ref="K2:M8"/>
    <mergeCell ref="N2:N8"/>
    <mergeCell ref="G4:G5"/>
    <mergeCell ref="H4:H5"/>
    <mergeCell ref="S8:W8"/>
    <mergeCell ref="X8:AB8"/>
    <mergeCell ref="S2:S7"/>
    <mergeCell ref="T2:T7"/>
    <mergeCell ref="U2:U7"/>
    <mergeCell ref="V2:V7"/>
    <mergeCell ref="W2:W7"/>
    <mergeCell ref="X2:X7"/>
    <mergeCell ref="Y2:Y7"/>
    <mergeCell ref="Z2:Z7"/>
    <mergeCell ref="AA2:AA7"/>
  </mergeCells>
  <conditionalFormatting sqref="K101:M101">
    <cfRule type="cellIs" dxfId="66" priority="10" operator="greaterThan">
      <formula>0</formula>
    </cfRule>
  </conditionalFormatting>
  <conditionalFormatting sqref="D6:E7">
    <cfRule type="cellIs" dxfId="65" priority="12" operator="greaterThan">
      <formula>2000</formula>
    </cfRule>
  </conditionalFormatting>
  <conditionalFormatting sqref="M100">
    <cfRule type="expression" dxfId="64" priority="13">
      <formula>$M$101&gt;0</formula>
    </cfRule>
  </conditionalFormatting>
  <conditionalFormatting sqref="L100">
    <cfRule type="expression" dxfId="63" priority="14">
      <formula>$L$101&gt;0</formula>
    </cfRule>
  </conditionalFormatting>
  <conditionalFormatting sqref="K100">
    <cfRule type="expression" dxfId="62" priority="15">
      <formula>$K$101&gt;0</formula>
    </cfRule>
  </conditionalFormatting>
  <conditionalFormatting sqref="O33 O45 O29">
    <cfRule type="expression" dxfId="61" priority="16">
      <formula>$F$6="Ano"</formula>
    </cfRule>
  </conditionalFormatting>
  <conditionalFormatting sqref="K56:Q56 K9:Q9">
    <cfRule type="expression" dxfId="60" priority="17" stopIfTrue="1">
      <formula>$Q$56&gt;$H$6</formula>
    </cfRule>
    <cfRule type="expression" dxfId="59" priority="18" stopIfTrue="1">
      <formula>$Q$56&lt;$G$6</formula>
    </cfRule>
    <cfRule type="expression" dxfId="58" priority="19">
      <formula>$Q$56&gt;$G$6</formula>
    </cfRule>
  </conditionalFormatting>
  <conditionalFormatting sqref="K84:Q84 K10:Q10">
    <cfRule type="expression" dxfId="57" priority="20" stopIfTrue="1">
      <formula>$Q$84&gt;$H$7</formula>
    </cfRule>
    <cfRule type="expression" dxfId="56" priority="21" stopIfTrue="1">
      <formula>$Q$84&lt;$G$7</formula>
    </cfRule>
    <cfRule type="expression" dxfId="55" priority="22">
      <formula>$Q$84&gt;$G$7</formula>
    </cfRule>
  </conditionalFormatting>
  <conditionalFormatting sqref="D6:E6">
    <cfRule type="expression" dxfId="54" priority="23">
      <formula>$P$6=1</formula>
    </cfRule>
  </conditionalFormatting>
  <conditionalFormatting sqref="O57">
    <cfRule type="cellIs" dxfId="53" priority="9" operator="between">
      <formula>1</formula>
      <formula>11</formula>
    </cfRule>
  </conditionalFormatting>
  <conditionalFormatting sqref="O13 O17 O15 O11">
    <cfRule type="expression" dxfId="52" priority="7">
      <formula>$F$6="Ano"</formula>
    </cfRule>
  </conditionalFormatting>
  <conditionalFormatting sqref="O11">
    <cfRule type="cellIs" dxfId="51" priority="6" operator="between">
      <formula>1</formula>
      <formula>11</formula>
    </cfRule>
  </conditionalFormatting>
  <conditionalFormatting sqref="O13">
    <cfRule type="cellIs" dxfId="50" priority="5" operator="between">
      <formula>1</formula>
      <formula>11</formula>
    </cfRule>
  </conditionalFormatting>
  <conditionalFormatting sqref="O15">
    <cfRule type="cellIs" dxfId="49" priority="4" operator="between">
      <formula>1</formula>
      <formula>11</formula>
    </cfRule>
  </conditionalFormatting>
  <conditionalFormatting sqref="O17">
    <cfRule type="cellIs" dxfId="48" priority="3" operator="between">
      <formula>1</formula>
      <formula>11</formula>
    </cfRule>
  </conditionalFormatting>
  <conditionalFormatting sqref="O19">
    <cfRule type="cellIs" dxfId="47" priority="2" operator="between">
      <formula>1</formula>
      <formula>11</formula>
    </cfRule>
  </conditionalFormatting>
  <conditionalFormatting sqref="O21">
    <cfRule type="cellIs" dxfId="46" priority="1" operator="between">
      <formula>1</formula>
      <formula>11</formula>
    </cfRule>
  </conditionalFormatting>
  <conditionalFormatting sqref="D7:E7">
    <cfRule type="expression" dxfId="45" priority="492">
      <formula>$P$7=1</formula>
    </cfRule>
  </conditionalFormatting>
  <dataValidations count="6">
    <dataValidation type="whole" allowBlank="1" showInputMessage="1" showErrorMessage="1" sqref="O60:O83 O58 O12 O14 O16 O18 O20 O22:O55">
      <formula1>0</formula1>
      <formula2>999999</formula2>
    </dataValidation>
    <dataValidation type="list" allowBlank="1" showInputMessage="1" showErrorMessage="1" sqref="F6">
      <formula1>"Ano,Ne"</formula1>
    </dataValidation>
    <dataValidation type="whole" allowBlank="1" showInputMessage="1" showErrorMessage="1" prompt="nejméně 12" sqref="O19 O21">
      <formula1>0</formula1>
      <formula2>999999</formula2>
    </dataValidation>
    <dataValidation type="whole" allowBlank="1" showInputMessage="1" showErrorMessage="1" sqref="D6:E7">
      <formula1>0</formula1>
      <formula2>3000</formula2>
    </dataValidation>
    <dataValidation type="whole" allowBlank="1" showInputMessage="1" showErrorMessage="1" prompt="nejméně 12" sqref="O57 O15 O17 O13 O11">
      <formula1>0</formula1>
      <formula2>1000</formula2>
    </dataValidation>
    <dataValidation type="whole" allowBlank="1" showErrorMessage="1" sqref="O59">
      <formula1>0</formula1>
      <formula2>1000</formula2>
    </dataValidation>
  </dataValidations>
  <hyperlinks>
    <hyperlink ref="B1:D1" location="'Hlavní strana'!A1" display="zpět na hlavní stranu"/>
  </hyperlinks>
  <pageMargins left="0.31496062992125984" right="0.31496062992125984" top="0.39370078740157483" bottom="0.19685039370078741" header="0.31496062992125984" footer="0.31496062992125984"/>
  <pageSetup paperSize="9"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B1:AO108"/>
  <sheetViews>
    <sheetView zoomScaleNormal="100" workbookViewId="0">
      <selection activeCell="D6" sqref="D6"/>
    </sheetView>
  </sheetViews>
  <sheetFormatPr defaultRowHeight="18.75" customHeight="1" x14ac:dyDescent="0.25"/>
  <cols>
    <col min="1" max="1" width="2.42578125" style="33" customWidth="1"/>
    <col min="2" max="2" width="7.7109375" style="63" customWidth="1"/>
    <col min="3" max="3" width="6.140625" style="34" customWidth="1"/>
    <col min="4" max="5" width="10.42578125" style="34" customWidth="1"/>
    <col min="6" max="6" width="9.7109375" style="34" customWidth="1"/>
    <col min="7" max="7" width="12.7109375" style="34" customWidth="1"/>
    <col min="8" max="8" width="14.5703125" style="34" customWidth="1"/>
    <col min="9" max="9" width="2.140625" style="34" hidden="1" customWidth="1"/>
    <col min="10" max="10" width="3" style="34" customWidth="1"/>
    <col min="11" max="11" width="21.140625" style="34" customWidth="1"/>
    <col min="12" max="12" width="24.140625" style="34" customWidth="1"/>
    <col min="13" max="13" width="21.7109375" style="34" customWidth="1"/>
    <col min="14" max="14" width="12.28515625" style="33" customWidth="1"/>
    <col min="15" max="15" width="18.42578125" style="34" customWidth="1"/>
    <col min="16" max="16" width="7" style="34" hidden="1" customWidth="1"/>
    <col min="17" max="17" width="16.28515625" style="35" customWidth="1"/>
    <col min="18" max="18" width="2.85546875" style="198" customWidth="1"/>
    <col min="19" max="19" width="6.5703125" style="34" customWidth="1"/>
    <col min="20" max="20" width="6.42578125" style="34" customWidth="1"/>
    <col min="21" max="21" width="6.85546875" style="34" customWidth="1"/>
    <col min="22" max="22" width="6.42578125" style="34" customWidth="1"/>
    <col min="23" max="23" width="6.85546875" style="34" customWidth="1"/>
    <col min="24" max="24" width="7.85546875" style="34" customWidth="1"/>
    <col min="25" max="25" width="6.42578125" style="34" customWidth="1"/>
    <col min="26" max="26" width="6.7109375" style="34" customWidth="1"/>
    <col min="27" max="27" width="6.28515625" style="34" customWidth="1"/>
    <col min="28" max="28" width="6.5703125" style="34" customWidth="1"/>
    <col min="29" max="29" width="7.5703125" style="34" customWidth="1"/>
    <col min="30" max="16384" width="9.140625" style="33"/>
  </cols>
  <sheetData>
    <row r="1" spans="2:29" ht="18.75" customHeight="1" thickBot="1" x14ac:dyDescent="0.3">
      <c r="B1" s="452" t="s">
        <v>48</v>
      </c>
      <c r="C1" s="453"/>
      <c r="D1" s="454"/>
      <c r="E1" s="213"/>
      <c r="F1" s="33"/>
      <c r="G1" s="33"/>
      <c r="H1" s="33"/>
      <c r="I1" s="33"/>
    </row>
    <row r="2" spans="2:29" ht="6.75" customHeight="1" x14ac:dyDescent="0.25">
      <c r="B2" s="69"/>
      <c r="C2" s="71"/>
      <c r="D2" s="71"/>
      <c r="E2" s="71"/>
      <c r="F2" s="71"/>
      <c r="G2" s="71"/>
      <c r="H2" s="71"/>
      <c r="I2" s="71"/>
      <c r="J2" s="71"/>
      <c r="K2" s="668" t="s">
        <v>142</v>
      </c>
      <c r="L2" s="669"/>
      <c r="M2" s="670"/>
      <c r="N2" s="677" t="s">
        <v>31</v>
      </c>
      <c r="O2" s="680" t="s">
        <v>33</v>
      </c>
      <c r="P2" s="216"/>
      <c r="Q2" s="665" t="s">
        <v>32</v>
      </c>
      <c r="S2" s="626" t="s">
        <v>13</v>
      </c>
      <c r="T2" s="629" t="s">
        <v>0</v>
      </c>
      <c r="U2" s="629" t="s">
        <v>1</v>
      </c>
      <c r="V2" s="629" t="s">
        <v>129</v>
      </c>
      <c r="W2" s="632" t="s">
        <v>9</v>
      </c>
      <c r="X2" s="635" t="s">
        <v>4</v>
      </c>
      <c r="Y2" s="629" t="s">
        <v>5</v>
      </c>
      <c r="Z2" s="629" t="s">
        <v>6</v>
      </c>
      <c r="AA2" s="629" t="s">
        <v>7</v>
      </c>
      <c r="AB2" s="638" t="s">
        <v>8</v>
      </c>
      <c r="AC2" s="644" t="s">
        <v>3</v>
      </c>
    </row>
    <row r="3" spans="2:29" ht="24.75" customHeight="1" x14ac:dyDescent="0.25">
      <c r="B3" s="652" t="s">
        <v>141</v>
      </c>
      <c r="C3" s="653"/>
      <c r="D3" s="653"/>
      <c r="E3" s="653"/>
      <c r="F3" s="653"/>
      <c r="G3" s="653"/>
      <c r="H3" s="653"/>
      <c r="I3" s="653"/>
      <c r="J3" s="654"/>
      <c r="K3" s="671"/>
      <c r="L3" s="672"/>
      <c r="M3" s="673"/>
      <c r="N3" s="678"/>
      <c r="O3" s="681"/>
      <c r="P3" s="215"/>
      <c r="Q3" s="666"/>
      <c r="S3" s="627"/>
      <c r="T3" s="630"/>
      <c r="U3" s="630"/>
      <c r="V3" s="630"/>
      <c r="W3" s="633"/>
      <c r="X3" s="636"/>
      <c r="Y3" s="630"/>
      <c r="Z3" s="630"/>
      <c r="AA3" s="630"/>
      <c r="AB3" s="639"/>
      <c r="AC3" s="645"/>
    </row>
    <row r="4" spans="2:29" s="34" customFormat="1" ht="37.5" customHeight="1" x14ac:dyDescent="0.3">
      <c r="B4" s="70"/>
      <c r="C4" s="72"/>
      <c r="D4" s="649" t="s">
        <v>139</v>
      </c>
      <c r="E4" s="649" t="s">
        <v>140</v>
      </c>
      <c r="F4" s="649" t="s">
        <v>39</v>
      </c>
      <c r="G4" s="650" t="s">
        <v>21</v>
      </c>
      <c r="H4" s="650" t="s">
        <v>22</v>
      </c>
      <c r="I4" s="73"/>
      <c r="J4" s="73"/>
      <c r="K4" s="671"/>
      <c r="L4" s="672"/>
      <c r="M4" s="673"/>
      <c r="N4" s="678"/>
      <c r="O4" s="681"/>
      <c r="P4" s="215">
        <f>IF(SUM($X$57:$X$83)&lt;&gt;0,1,0)</f>
        <v>0</v>
      </c>
      <c r="Q4" s="666"/>
      <c r="R4" s="198"/>
      <c r="S4" s="627"/>
      <c r="T4" s="630"/>
      <c r="U4" s="630"/>
      <c r="V4" s="630"/>
      <c r="W4" s="633"/>
      <c r="X4" s="636"/>
      <c r="Y4" s="630"/>
      <c r="Z4" s="630"/>
      <c r="AA4" s="630"/>
      <c r="AB4" s="639"/>
      <c r="AC4" s="645"/>
    </row>
    <row r="5" spans="2:29" s="34" customFormat="1" ht="14.25" customHeight="1" x14ac:dyDescent="0.25">
      <c r="B5" s="70"/>
      <c r="C5" s="214"/>
      <c r="D5" s="649"/>
      <c r="E5" s="649"/>
      <c r="F5" s="649"/>
      <c r="G5" s="651"/>
      <c r="H5" s="650"/>
      <c r="I5" s="73"/>
      <c r="J5" s="73"/>
      <c r="K5" s="671"/>
      <c r="L5" s="672"/>
      <c r="M5" s="673"/>
      <c r="N5" s="678"/>
      <c r="O5" s="681"/>
      <c r="P5" s="215">
        <f>IF(SUM($X$11:$X$55)&lt;&gt;0,1,0)</f>
        <v>0</v>
      </c>
      <c r="Q5" s="666"/>
      <c r="R5" s="198"/>
      <c r="S5" s="627"/>
      <c r="T5" s="630"/>
      <c r="U5" s="630"/>
      <c r="V5" s="630"/>
      <c r="W5" s="633"/>
      <c r="X5" s="636"/>
      <c r="Y5" s="630"/>
      <c r="Z5" s="630"/>
      <c r="AA5" s="630"/>
      <c r="AB5" s="639"/>
      <c r="AC5" s="645"/>
    </row>
    <row r="6" spans="2:29" s="37" customFormat="1" ht="18.75" customHeight="1" x14ac:dyDescent="0.25">
      <c r="B6" s="70"/>
      <c r="C6" s="67" t="s">
        <v>55</v>
      </c>
      <c r="D6" s="13">
        <v>0</v>
      </c>
      <c r="E6" s="13">
        <v>0</v>
      </c>
      <c r="F6" s="377" t="s">
        <v>40</v>
      </c>
      <c r="G6" s="647">
        <f>IF((D6+E6+D7+E7)&gt;0,200000,0)</f>
        <v>0</v>
      </c>
      <c r="H6" s="379">
        <f>I6+D6*2000+E6*500</f>
        <v>0</v>
      </c>
      <c r="I6" s="75">
        <f>IF((D6+E6)&gt;0,200000,0)</f>
        <v>0</v>
      </c>
      <c r="J6" s="74"/>
      <c r="K6" s="671"/>
      <c r="L6" s="672"/>
      <c r="M6" s="673"/>
      <c r="N6" s="678"/>
      <c r="O6" s="681"/>
      <c r="P6" s="76">
        <f>IF((D6+E6=0),IF(Q56&gt;0,1,0),0)</f>
        <v>0</v>
      </c>
      <c r="Q6" s="666"/>
      <c r="R6" s="198"/>
      <c r="S6" s="627"/>
      <c r="T6" s="630"/>
      <c r="U6" s="630"/>
      <c r="V6" s="630"/>
      <c r="W6" s="633"/>
      <c r="X6" s="636"/>
      <c r="Y6" s="630"/>
      <c r="Z6" s="630"/>
      <c r="AA6" s="630"/>
      <c r="AB6" s="639"/>
      <c r="AC6" s="645"/>
    </row>
    <row r="7" spans="2:29" s="37" customFormat="1" ht="20.25" customHeight="1" thickBot="1" x14ac:dyDescent="0.3">
      <c r="B7" s="70"/>
      <c r="C7" s="276" t="s">
        <v>56</v>
      </c>
      <c r="D7" s="13">
        <v>0</v>
      </c>
      <c r="E7" s="13">
        <v>0</v>
      </c>
      <c r="F7" s="378"/>
      <c r="G7" s="648"/>
      <c r="H7" s="381">
        <f>I7+D7*2000+E7*500</f>
        <v>0</v>
      </c>
      <c r="I7" s="313">
        <f>IF((D7+E7)&gt;0,200000,0)</f>
        <v>0</v>
      </c>
      <c r="J7" s="74"/>
      <c r="K7" s="674"/>
      <c r="L7" s="675"/>
      <c r="M7" s="676"/>
      <c r="N7" s="679"/>
      <c r="O7" s="682"/>
      <c r="P7" s="76">
        <f>IF((D7+E7=0),IF(Q84&gt;0,1,0),0)</f>
        <v>0</v>
      </c>
      <c r="Q7" s="667"/>
      <c r="S7" s="628"/>
      <c r="T7" s="631"/>
      <c r="U7" s="631"/>
      <c r="V7" s="631"/>
      <c r="W7" s="634"/>
      <c r="X7" s="637"/>
      <c r="Y7" s="631"/>
      <c r="Z7" s="631"/>
      <c r="AA7" s="631"/>
      <c r="AB7" s="640"/>
      <c r="AC7" s="646"/>
    </row>
    <row r="8" spans="2:29" s="28" customFormat="1" ht="22.5" customHeight="1" thickBot="1" x14ac:dyDescent="0.3">
      <c r="B8" s="375" t="s">
        <v>174</v>
      </c>
      <c r="C8" s="376"/>
      <c r="D8" s="376"/>
      <c r="E8" s="376"/>
      <c r="F8" s="376"/>
      <c r="G8" s="382">
        <f>G6</f>
        <v>0</v>
      </c>
      <c r="H8" s="380">
        <f>H6+H7</f>
        <v>0</v>
      </c>
      <c r="I8" s="376"/>
      <c r="J8" s="376"/>
      <c r="K8" s="372"/>
      <c r="L8" s="372"/>
      <c r="M8" s="372"/>
      <c r="N8" s="370"/>
      <c r="O8" s="371"/>
      <c r="P8" s="373"/>
      <c r="Q8" s="374">
        <f>Q9+Q10</f>
        <v>0</v>
      </c>
      <c r="S8" s="622" t="s">
        <v>11</v>
      </c>
      <c r="T8" s="623"/>
      <c r="U8" s="623"/>
      <c r="V8" s="623"/>
      <c r="W8" s="624"/>
      <c r="X8" s="625" t="s">
        <v>10</v>
      </c>
      <c r="Y8" s="623"/>
      <c r="Z8" s="623"/>
      <c r="AA8" s="623"/>
      <c r="AB8" s="624"/>
      <c r="AC8" s="192" t="s">
        <v>2</v>
      </c>
    </row>
    <row r="9" spans="2:29" s="28" customFormat="1" ht="18.75" customHeight="1" thickBot="1" x14ac:dyDescent="0.3">
      <c r="B9" s="472" t="s">
        <v>57</v>
      </c>
      <c r="C9" s="473"/>
      <c r="D9" s="473"/>
      <c r="E9" s="473"/>
      <c r="F9" s="473"/>
      <c r="G9" s="664"/>
      <c r="H9" s="664"/>
      <c r="I9" s="473"/>
      <c r="J9" s="473"/>
      <c r="K9" s="474" t="str">
        <f>IF(OR(AND($Q$9&lt;$G$6,$D$6+$E$6&gt;0),$Q$9&gt;$H$6),"hodnota za SŠ není v limitu"," za SŠ zbývá rozdělit")</f>
        <v xml:space="preserve"> za SŠ zbývá rozdělit</v>
      </c>
      <c r="L9" s="474"/>
      <c r="M9" s="474"/>
      <c r="N9" s="167">
        <f>N56</f>
        <v>0</v>
      </c>
      <c r="O9" s="167"/>
      <c r="P9" s="314">
        <f>P56</f>
        <v>0</v>
      </c>
      <c r="Q9" s="166">
        <f>Q56</f>
        <v>0</v>
      </c>
      <c r="S9" s="278">
        <v>54000</v>
      </c>
      <c r="T9" s="171">
        <v>50501</v>
      </c>
      <c r="U9" s="171">
        <v>52601</v>
      </c>
      <c r="V9" s="171">
        <v>52105</v>
      </c>
      <c r="W9" s="279">
        <v>51212</v>
      </c>
      <c r="X9" s="199">
        <v>51010</v>
      </c>
      <c r="Y9" s="200">
        <v>51610</v>
      </c>
      <c r="Z9" s="200">
        <v>51710</v>
      </c>
      <c r="AA9" s="200">
        <v>51510</v>
      </c>
      <c r="AB9" s="201">
        <v>52510</v>
      </c>
      <c r="AC9" s="175">
        <v>60000</v>
      </c>
    </row>
    <row r="10" spans="2:29" s="28" customFormat="1" ht="18.75" customHeight="1" thickBot="1" x14ac:dyDescent="0.3">
      <c r="B10" s="620" t="str">
        <f>B84</f>
        <v>Za VOŠ finance celkem</v>
      </c>
      <c r="C10" s="621"/>
      <c r="D10" s="621"/>
      <c r="E10" s="621"/>
      <c r="F10" s="621"/>
      <c r="G10" s="621"/>
      <c r="H10" s="621"/>
      <c r="I10" s="621"/>
      <c r="J10" s="621"/>
      <c r="K10" s="597" t="str">
        <f>IF(OR(AND($Q$10&lt;$G$6,$D$7+$E$7&gt;0),$Q$10&gt;$H$7),"hodnota za VOŠ není v limitu"," za VOŠ zbývá rozdělit")</f>
        <v xml:space="preserve"> za VOŠ zbývá rozdělit</v>
      </c>
      <c r="L10" s="597"/>
      <c r="M10" s="597"/>
      <c r="N10" s="266">
        <f>N84</f>
        <v>0</v>
      </c>
      <c r="O10" s="266"/>
      <c r="P10" s="267">
        <f>P84</f>
        <v>0</v>
      </c>
      <c r="Q10" s="268">
        <f>Q84</f>
        <v>0</v>
      </c>
      <c r="S10" s="278">
        <v>54000</v>
      </c>
      <c r="T10" s="171">
        <v>50501</v>
      </c>
      <c r="U10" s="171">
        <v>52601</v>
      </c>
      <c r="V10" s="171">
        <v>52105</v>
      </c>
      <c r="W10" s="279">
        <v>51212</v>
      </c>
      <c r="X10" s="172">
        <v>51010</v>
      </c>
      <c r="Y10" s="173">
        <v>51610</v>
      </c>
      <c r="Z10" s="173">
        <v>51710</v>
      </c>
      <c r="AA10" s="173">
        <v>51510</v>
      </c>
      <c r="AB10" s="174">
        <v>52510</v>
      </c>
      <c r="AC10" s="175">
        <v>60000</v>
      </c>
    </row>
    <row r="11" spans="2:29" s="28" customFormat="1" ht="30" customHeight="1" x14ac:dyDescent="0.25">
      <c r="B11" s="77" t="s">
        <v>62</v>
      </c>
      <c r="C11" s="501" t="s">
        <v>63</v>
      </c>
      <c r="D11" s="501"/>
      <c r="E11" s="501"/>
      <c r="F11" s="501"/>
      <c r="G11" s="501"/>
      <c r="H11" s="501"/>
      <c r="I11" s="501"/>
      <c r="J11" s="501"/>
      <c r="K11" s="469" t="s">
        <v>155</v>
      </c>
      <c r="L11" s="470"/>
      <c r="M11" s="471"/>
      <c r="N11" s="170">
        <v>3502</v>
      </c>
      <c r="O11" s="23">
        <v>0</v>
      </c>
      <c r="P11" s="38">
        <f>IF($F$6="Ano",0,IF(ISNUMBER(O11),IF(O11&lt;12,0,O11),0))</f>
        <v>0</v>
      </c>
      <c r="Q11" s="106">
        <f>N11*P11</f>
        <v>0</v>
      </c>
      <c r="R11" s="198"/>
      <c r="S11" s="324"/>
      <c r="T11" s="132">
        <f>P11*1/24</f>
        <v>0</v>
      </c>
      <c r="U11" s="351"/>
      <c r="V11" s="348"/>
      <c r="W11" s="328"/>
      <c r="X11" s="342">
        <f>IF($P11&lt;&gt;0,"X",0)</f>
        <v>0</v>
      </c>
      <c r="Y11" s="343">
        <f>IF($P11&lt;&gt;0,"XXX",0)</f>
        <v>0</v>
      </c>
      <c r="Z11" s="343">
        <f>IF($P11&lt;&gt;0,"XXX",0)</f>
        <v>0</v>
      </c>
      <c r="AA11" s="343">
        <f>IF($P11&lt;&gt;0,"XXX",0)</f>
        <v>0</v>
      </c>
      <c r="AB11" s="134"/>
      <c r="AC11" s="181"/>
    </row>
    <row r="12" spans="2:29" s="28" customFormat="1" ht="18.75" hidden="1" customHeight="1" x14ac:dyDescent="0.25">
      <c r="B12" s="78"/>
      <c r="C12" s="79"/>
      <c r="D12" s="79"/>
      <c r="E12" s="79"/>
      <c r="F12" s="79"/>
      <c r="G12" s="79"/>
      <c r="H12" s="79"/>
      <c r="I12" s="80"/>
      <c r="J12" s="80"/>
      <c r="K12" s="83"/>
      <c r="L12" s="84"/>
      <c r="M12" s="157"/>
      <c r="N12" s="108"/>
      <c r="O12" s="32"/>
      <c r="P12" s="27"/>
      <c r="Q12" s="107"/>
      <c r="R12" s="198"/>
      <c r="S12" s="325"/>
      <c r="T12" s="136"/>
      <c r="U12" s="352"/>
      <c r="V12" s="349"/>
      <c r="W12" s="329"/>
      <c r="X12" s="344"/>
      <c r="Y12" s="345"/>
      <c r="Z12" s="345"/>
      <c r="AA12" s="345"/>
      <c r="AB12" s="138"/>
      <c r="AC12" s="182"/>
    </row>
    <row r="13" spans="2:29" s="28" customFormat="1" ht="30" customHeight="1" x14ac:dyDescent="0.25">
      <c r="B13" s="81" t="s">
        <v>64</v>
      </c>
      <c r="C13" s="451" t="s">
        <v>65</v>
      </c>
      <c r="D13" s="451"/>
      <c r="E13" s="451"/>
      <c r="F13" s="451"/>
      <c r="G13" s="451"/>
      <c r="H13" s="451"/>
      <c r="I13" s="451"/>
      <c r="J13" s="451"/>
      <c r="K13" s="448" t="s">
        <v>156</v>
      </c>
      <c r="L13" s="449"/>
      <c r="M13" s="450"/>
      <c r="N13" s="110">
        <v>5607</v>
      </c>
      <c r="O13" s="24">
        <v>0</v>
      </c>
      <c r="P13" s="30">
        <f>IF($F$6="Ano",0,IF(ISNUMBER(O13),IF(O13&lt;12,0,O13),0))</f>
        <v>0</v>
      </c>
      <c r="Q13" s="109">
        <f>N13*P13</f>
        <v>0</v>
      </c>
      <c r="R13" s="198"/>
      <c r="S13" s="326"/>
      <c r="T13" s="140">
        <f>P13*1/24</f>
        <v>0</v>
      </c>
      <c r="U13" s="353"/>
      <c r="V13" s="350"/>
      <c r="W13" s="330"/>
      <c r="X13" s="346">
        <f>IF($P13&lt;&gt;0,"X",0)</f>
        <v>0</v>
      </c>
      <c r="Y13" s="347">
        <f>IF($P13&lt;&gt;0,"XXX",0)</f>
        <v>0</v>
      </c>
      <c r="Z13" s="347">
        <f>IF($P13&lt;&gt;0,"XXX",0)</f>
        <v>0</v>
      </c>
      <c r="AA13" s="347">
        <f>IF($P13&lt;&gt;0,"XXX",0)</f>
        <v>0</v>
      </c>
      <c r="AB13" s="142"/>
      <c r="AC13" s="183"/>
    </row>
    <row r="14" spans="2:29" s="28" customFormat="1" ht="18.75" hidden="1" customHeight="1" x14ac:dyDescent="0.25">
      <c r="B14" s="81"/>
      <c r="C14" s="159"/>
      <c r="D14" s="159"/>
      <c r="E14" s="160"/>
      <c r="F14" s="159"/>
      <c r="G14" s="159"/>
      <c r="H14" s="159"/>
      <c r="I14" s="82"/>
      <c r="J14" s="82"/>
      <c r="K14" s="83"/>
      <c r="L14" s="84"/>
      <c r="M14" s="158"/>
      <c r="N14" s="110"/>
      <c r="O14" s="29"/>
      <c r="P14" s="30"/>
      <c r="Q14" s="109"/>
      <c r="R14" s="198"/>
      <c r="S14" s="326"/>
      <c r="T14" s="140"/>
      <c r="U14" s="353"/>
      <c r="V14" s="350"/>
      <c r="W14" s="330"/>
      <c r="X14" s="346"/>
      <c r="Y14" s="347"/>
      <c r="Z14" s="347"/>
      <c r="AA14" s="347"/>
      <c r="AB14" s="142"/>
      <c r="AC14" s="183"/>
    </row>
    <row r="15" spans="2:29" s="28" customFormat="1" ht="30" customHeight="1" x14ac:dyDescent="0.25">
      <c r="B15" s="81" t="s">
        <v>66</v>
      </c>
      <c r="C15" s="451" t="s">
        <v>67</v>
      </c>
      <c r="D15" s="451"/>
      <c r="E15" s="451"/>
      <c r="F15" s="451"/>
      <c r="G15" s="451"/>
      <c r="H15" s="451"/>
      <c r="I15" s="451"/>
      <c r="J15" s="451"/>
      <c r="K15" s="448" t="s">
        <v>157</v>
      </c>
      <c r="L15" s="449"/>
      <c r="M15" s="450"/>
      <c r="N15" s="110">
        <v>28035</v>
      </c>
      <c r="O15" s="24">
        <v>0</v>
      </c>
      <c r="P15" s="30">
        <f>IF($F$6="Ano",0,IF(ISNUMBER(O15),IF(O15&lt;12,0,O15),0))</f>
        <v>0</v>
      </c>
      <c r="Q15" s="109">
        <f>N15*P15</f>
        <v>0</v>
      </c>
      <c r="R15" s="198"/>
      <c r="S15" s="326"/>
      <c r="T15" s="140">
        <f>P15*1/24</f>
        <v>0</v>
      </c>
      <c r="U15" s="353"/>
      <c r="V15" s="350"/>
      <c r="W15" s="330"/>
      <c r="X15" s="346">
        <f>IF($P15&lt;&gt;0,"X",0)</f>
        <v>0</v>
      </c>
      <c r="Y15" s="347">
        <f>IF($P15&lt;&gt;0,"XXX",0)</f>
        <v>0</v>
      </c>
      <c r="Z15" s="347">
        <f>IF($P15&lt;&gt;0,"XXX",0)</f>
        <v>0</v>
      </c>
      <c r="AA15" s="347">
        <f>IF($P15&lt;&gt;0,"XXX",0)</f>
        <v>0</v>
      </c>
      <c r="AB15" s="142"/>
      <c r="AC15" s="183"/>
    </row>
    <row r="16" spans="2:29" s="28" customFormat="1" ht="18.75" hidden="1" customHeight="1" x14ac:dyDescent="0.25">
      <c r="B16" s="81"/>
      <c r="C16" s="159"/>
      <c r="D16" s="159"/>
      <c r="E16" s="160"/>
      <c r="F16" s="159"/>
      <c r="G16" s="159"/>
      <c r="H16" s="159"/>
      <c r="I16" s="82"/>
      <c r="J16" s="82"/>
      <c r="K16" s="83"/>
      <c r="L16" s="84"/>
      <c r="M16" s="158"/>
      <c r="N16" s="110"/>
      <c r="O16" s="29"/>
      <c r="P16" s="30"/>
      <c r="Q16" s="109"/>
      <c r="R16" s="198"/>
      <c r="S16" s="326"/>
      <c r="T16" s="140"/>
      <c r="U16" s="353"/>
      <c r="V16" s="350"/>
      <c r="W16" s="330"/>
      <c r="X16" s="346"/>
      <c r="Y16" s="347"/>
      <c r="Z16" s="347"/>
      <c r="AA16" s="347"/>
      <c r="AB16" s="142"/>
      <c r="AC16" s="183"/>
    </row>
    <row r="17" spans="2:29" s="28" customFormat="1" ht="30" customHeight="1" x14ac:dyDescent="0.25">
      <c r="B17" s="81" t="s">
        <v>68</v>
      </c>
      <c r="C17" s="451" t="s">
        <v>69</v>
      </c>
      <c r="D17" s="451"/>
      <c r="E17" s="451"/>
      <c r="F17" s="451"/>
      <c r="G17" s="451"/>
      <c r="H17" s="451"/>
      <c r="I17" s="451"/>
      <c r="J17" s="451"/>
      <c r="K17" s="448" t="s">
        <v>158</v>
      </c>
      <c r="L17" s="449"/>
      <c r="M17" s="450"/>
      <c r="N17" s="110">
        <v>4695</v>
      </c>
      <c r="O17" s="24">
        <v>0</v>
      </c>
      <c r="P17" s="30">
        <f>IF($F$6="Ano",0,IF(ISNUMBER(O17),IF(O17&lt;12,0,O17),0))</f>
        <v>0</v>
      </c>
      <c r="Q17" s="109">
        <f>N17*P17</f>
        <v>0</v>
      </c>
      <c r="R17" s="198"/>
      <c r="S17" s="326"/>
      <c r="T17" s="140">
        <f>P17*1/24</f>
        <v>0</v>
      </c>
      <c r="U17" s="353"/>
      <c r="V17" s="350"/>
      <c r="W17" s="330"/>
      <c r="X17" s="346">
        <f>IF($P17&lt;&gt;0,"X",0)</f>
        <v>0</v>
      </c>
      <c r="Y17" s="347">
        <f>IF($P17&lt;&gt;0,"XXX",0)</f>
        <v>0</v>
      </c>
      <c r="Z17" s="347">
        <f>IF($P17&lt;&gt;0,"XXX",0)</f>
        <v>0</v>
      </c>
      <c r="AA17" s="347">
        <f>IF($P17&lt;&gt;0,"XXX",0)</f>
        <v>0</v>
      </c>
      <c r="AB17" s="142"/>
      <c r="AC17" s="183"/>
    </row>
    <row r="18" spans="2:29" s="28" customFormat="1" ht="18.75" hidden="1" customHeight="1" x14ac:dyDescent="0.25">
      <c r="B18" s="81"/>
      <c r="C18" s="159"/>
      <c r="D18" s="159"/>
      <c r="E18" s="160"/>
      <c r="F18" s="159"/>
      <c r="G18" s="159"/>
      <c r="H18" s="159"/>
      <c r="I18" s="82"/>
      <c r="J18" s="82"/>
      <c r="K18" s="83"/>
      <c r="L18" s="84"/>
      <c r="M18" s="158"/>
      <c r="N18" s="110"/>
      <c r="O18" s="29"/>
      <c r="P18" s="30"/>
      <c r="Q18" s="109"/>
      <c r="R18" s="198"/>
      <c r="S18" s="326"/>
      <c r="T18" s="140"/>
      <c r="U18" s="353"/>
      <c r="V18" s="350"/>
      <c r="W18" s="330"/>
      <c r="X18" s="346"/>
      <c r="Y18" s="347"/>
      <c r="Z18" s="347"/>
      <c r="AA18" s="347"/>
      <c r="AB18" s="142"/>
      <c r="AC18" s="183"/>
    </row>
    <row r="19" spans="2:29" s="28" customFormat="1" ht="30" customHeight="1" x14ac:dyDescent="0.25">
      <c r="B19" s="81" t="s">
        <v>70</v>
      </c>
      <c r="C19" s="451" t="s">
        <v>71</v>
      </c>
      <c r="D19" s="451"/>
      <c r="E19" s="451"/>
      <c r="F19" s="451"/>
      <c r="G19" s="451"/>
      <c r="H19" s="451"/>
      <c r="I19" s="451"/>
      <c r="J19" s="451"/>
      <c r="K19" s="448" t="s">
        <v>143</v>
      </c>
      <c r="L19" s="449"/>
      <c r="M19" s="450"/>
      <c r="N19" s="110">
        <v>5019</v>
      </c>
      <c r="O19" s="24">
        <v>0</v>
      </c>
      <c r="P19" s="30">
        <f>IF(ISNUMBER(O19),IF(O19&lt;12,0,O19),0)</f>
        <v>0</v>
      </c>
      <c r="Q19" s="109">
        <f>N19*P19</f>
        <v>0</v>
      </c>
      <c r="R19" s="198"/>
      <c r="S19" s="326"/>
      <c r="T19" s="140">
        <f>P19*1/24</f>
        <v>0</v>
      </c>
      <c r="U19" s="353"/>
      <c r="V19" s="350"/>
      <c r="W19" s="330"/>
      <c r="X19" s="346">
        <f>IF($P19&lt;&gt;0,"X",0)</f>
        <v>0</v>
      </c>
      <c r="Y19" s="347">
        <f>IF($P19&lt;&gt;0,"XXX",0)</f>
        <v>0</v>
      </c>
      <c r="Z19" s="347">
        <f>IF($P19&lt;&gt;0,"XXX",0)</f>
        <v>0</v>
      </c>
      <c r="AA19" s="347">
        <f>IF($P19&lt;&gt;0,"XXX",0)</f>
        <v>0</v>
      </c>
      <c r="AB19" s="141"/>
      <c r="AC19" s="183"/>
    </row>
    <row r="20" spans="2:29" s="28" customFormat="1" ht="32.25" hidden="1" customHeight="1" x14ac:dyDescent="0.25">
      <c r="B20" s="81"/>
      <c r="C20" s="159"/>
      <c r="D20" s="159"/>
      <c r="E20" s="160"/>
      <c r="F20" s="159"/>
      <c r="G20" s="159"/>
      <c r="H20" s="159"/>
      <c r="I20" s="82"/>
      <c r="J20" s="82"/>
      <c r="K20" s="83"/>
      <c r="L20" s="84"/>
      <c r="M20" s="158"/>
      <c r="N20" s="110"/>
      <c r="O20" s="29"/>
      <c r="P20" s="30"/>
      <c r="Q20" s="109"/>
      <c r="R20" s="198"/>
      <c r="S20" s="326"/>
      <c r="T20" s="140"/>
      <c r="U20" s="353"/>
      <c r="V20" s="350"/>
      <c r="W20" s="330"/>
      <c r="X20" s="346"/>
      <c r="Y20" s="347"/>
      <c r="Z20" s="347"/>
      <c r="AA20" s="347"/>
      <c r="AB20" s="141"/>
      <c r="AC20" s="183"/>
    </row>
    <row r="21" spans="2:29" s="28" customFormat="1" ht="30" customHeight="1" x14ac:dyDescent="0.25">
      <c r="B21" s="81" t="s">
        <v>72</v>
      </c>
      <c r="C21" s="451" t="s">
        <v>73</v>
      </c>
      <c r="D21" s="451"/>
      <c r="E21" s="451"/>
      <c r="F21" s="451"/>
      <c r="G21" s="451"/>
      <c r="H21" s="451"/>
      <c r="I21" s="451"/>
      <c r="J21" s="451"/>
      <c r="K21" s="448" t="s">
        <v>144</v>
      </c>
      <c r="L21" s="449"/>
      <c r="M21" s="450"/>
      <c r="N21" s="110">
        <v>5019</v>
      </c>
      <c r="O21" s="24">
        <v>0</v>
      </c>
      <c r="P21" s="30">
        <f>IF(ISNUMBER(O21),O21,0)</f>
        <v>0</v>
      </c>
      <c r="Q21" s="109">
        <f>N21*P21</f>
        <v>0</v>
      </c>
      <c r="R21" s="198"/>
      <c r="S21" s="326"/>
      <c r="T21" s="140">
        <f>P21*1/24</f>
        <v>0</v>
      </c>
      <c r="U21" s="353"/>
      <c r="V21" s="350"/>
      <c r="W21" s="330"/>
      <c r="X21" s="346">
        <f>IF($P21&lt;&gt;0,"X",0)</f>
        <v>0</v>
      </c>
      <c r="Y21" s="347">
        <f>IF($P21&lt;&gt;0,"XXX",0)</f>
        <v>0</v>
      </c>
      <c r="Z21" s="347">
        <f>IF($P21&lt;&gt;0,"XXX",0)</f>
        <v>0</v>
      </c>
      <c r="AA21" s="347">
        <f>IF($P21&lt;&gt;0,"XXX",0)</f>
        <v>0</v>
      </c>
      <c r="AB21" s="141"/>
      <c r="AC21" s="183"/>
    </row>
    <row r="22" spans="2:29" s="28" customFormat="1" ht="25.5" hidden="1" customHeight="1" x14ac:dyDescent="0.25">
      <c r="B22" s="81"/>
      <c r="C22" s="159"/>
      <c r="D22" s="159"/>
      <c r="E22" s="160"/>
      <c r="F22" s="159"/>
      <c r="G22" s="159"/>
      <c r="H22" s="159"/>
      <c r="I22" s="82"/>
      <c r="J22" s="82"/>
      <c r="K22" s="83"/>
      <c r="L22" s="84"/>
      <c r="M22" s="158"/>
      <c r="N22" s="110"/>
      <c r="O22" s="29"/>
      <c r="P22" s="30"/>
      <c r="Q22" s="109"/>
      <c r="R22" s="198"/>
      <c r="S22" s="326"/>
      <c r="T22" s="140"/>
      <c r="U22" s="353"/>
      <c r="V22" s="350"/>
      <c r="W22" s="330"/>
      <c r="X22" s="346"/>
      <c r="Y22" s="347"/>
      <c r="Z22" s="347"/>
      <c r="AA22" s="347"/>
      <c r="AB22" s="141"/>
      <c r="AC22" s="183"/>
    </row>
    <row r="23" spans="2:29" s="28" customFormat="1" ht="30" customHeight="1" x14ac:dyDescent="0.25">
      <c r="B23" s="81" t="s">
        <v>74</v>
      </c>
      <c r="C23" s="451" t="s">
        <v>75</v>
      </c>
      <c r="D23" s="451"/>
      <c r="E23" s="451"/>
      <c r="F23" s="451"/>
      <c r="G23" s="451"/>
      <c r="H23" s="451"/>
      <c r="I23" s="451"/>
      <c r="J23" s="451"/>
      <c r="K23" s="448" t="s">
        <v>145</v>
      </c>
      <c r="L23" s="449"/>
      <c r="M23" s="450"/>
      <c r="N23" s="110">
        <v>3376</v>
      </c>
      <c r="O23" s="24">
        <v>0</v>
      </c>
      <c r="P23" s="30">
        <f>IF(ISNUMBER(O23),O23,0)</f>
        <v>0</v>
      </c>
      <c r="Q23" s="109">
        <f>N23*P23</f>
        <v>0</v>
      </c>
      <c r="R23" s="198"/>
      <c r="S23" s="326">
        <f>P23</f>
        <v>0</v>
      </c>
      <c r="T23" s="140"/>
      <c r="U23" s="353"/>
      <c r="V23" s="350"/>
      <c r="W23" s="330"/>
      <c r="X23" s="346"/>
      <c r="Y23" s="347"/>
      <c r="Z23" s="347"/>
      <c r="AA23" s="347"/>
      <c r="AB23" s="141">
        <f>S23/2</f>
        <v>0</v>
      </c>
      <c r="AC23" s="183">
        <f t="shared" ref="AC23:AC49" si="0">AB23</f>
        <v>0</v>
      </c>
    </row>
    <row r="24" spans="2:29" s="28" customFormat="1" ht="25.5" hidden="1" customHeight="1" x14ac:dyDescent="0.25">
      <c r="B24" s="81"/>
      <c r="C24" s="159"/>
      <c r="D24" s="159"/>
      <c r="E24" s="160"/>
      <c r="F24" s="159"/>
      <c r="G24" s="159"/>
      <c r="H24" s="159"/>
      <c r="I24" s="82"/>
      <c r="J24" s="82"/>
      <c r="K24" s="83"/>
      <c r="L24" s="84"/>
      <c r="M24" s="158"/>
      <c r="N24" s="110"/>
      <c r="O24" s="29"/>
      <c r="P24" s="30"/>
      <c r="Q24" s="109"/>
      <c r="R24" s="198"/>
      <c r="S24" s="326"/>
      <c r="T24" s="140"/>
      <c r="U24" s="353"/>
      <c r="V24" s="350"/>
      <c r="W24" s="330"/>
      <c r="X24" s="346"/>
      <c r="Y24" s="347"/>
      <c r="Z24" s="347"/>
      <c r="AA24" s="347"/>
      <c r="AB24" s="141"/>
      <c r="AC24" s="183"/>
    </row>
    <row r="25" spans="2:29" s="28" customFormat="1" ht="30" customHeight="1" x14ac:dyDescent="0.25">
      <c r="B25" s="81" t="s">
        <v>76</v>
      </c>
      <c r="C25" s="451" t="s">
        <v>175</v>
      </c>
      <c r="D25" s="451"/>
      <c r="E25" s="451"/>
      <c r="F25" s="451"/>
      <c r="G25" s="451"/>
      <c r="H25" s="451"/>
      <c r="I25" s="451"/>
      <c r="J25" s="451"/>
      <c r="K25" s="448" t="s">
        <v>146</v>
      </c>
      <c r="L25" s="449"/>
      <c r="M25" s="450"/>
      <c r="N25" s="110">
        <v>6752</v>
      </c>
      <c r="O25" s="24">
        <v>0</v>
      </c>
      <c r="P25" s="30">
        <f t="shared" ref="P25:P55" si="1">IF(ISNUMBER(O25),O25,0)</f>
        <v>0</v>
      </c>
      <c r="Q25" s="109">
        <f>N25*P25</f>
        <v>0</v>
      </c>
      <c r="R25" s="198"/>
      <c r="S25" s="326">
        <f>P25</f>
        <v>0</v>
      </c>
      <c r="T25" s="140"/>
      <c r="U25" s="353"/>
      <c r="V25" s="350"/>
      <c r="W25" s="330"/>
      <c r="X25" s="346"/>
      <c r="Y25" s="347"/>
      <c r="Z25" s="347"/>
      <c r="AA25" s="347"/>
      <c r="AB25" s="141">
        <f>S25/2</f>
        <v>0</v>
      </c>
      <c r="AC25" s="183">
        <f t="shared" si="0"/>
        <v>0</v>
      </c>
    </row>
    <row r="26" spans="2:29" s="28" customFormat="1" ht="26.25" hidden="1" customHeight="1" x14ac:dyDescent="0.25">
      <c r="B26" s="81"/>
      <c r="C26" s="159"/>
      <c r="D26" s="159"/>
      <c r="E26" s="160"/>
      <c r="F26" s="159"/>
      <c r="G26" s="159"/>
      <c r="H26" s="159"/>
      <c r="I26" s="82"/>
      <c r="J26" s="82"/>
      <c r="K26" s="83"/>
      <c r="L26" s="84"/>
      <c r="M26" s="158"/>
      <c r="N26" s="110"/>
      <c r="O26" s="29"/>
      <c r="P26" s="30"/>
      <c r="Q26" s="109"/>
      <c r="R26" s="198"/>
      <c r="S26" s="326"/>
      <c r="T26" s="140"/>
      <c r="U26" s="353"/>
      <c r="V26" s="350"/>
      <c r="W26" s="330"/>
      <c r="X26" s="346"/>
      <c r="Y26" s="347"/>
      <c r="Z26" s="347"/>
      <c r="AA26" s="347"/>
      <c r="AB26" s="141"/>
      <c r="AC26" s="183"/>
    </row>
    <row r="27" spans="2:29" s="28" customFormat="1" ht="30" customHeight="1" x14ac:dyDescent="0.25">
      <c r="B27" s="81" t="s">
        <v>78</v>
      </c>
      <c r="C27" s="451" t="s">
        <v>176</v>
      </c>
      <c r="D27" s="451"/>
      <c r="E27" s="451"/>
      <c r="F27" s="451"/>
      <c r="G27" s="451"/>
      <c r="H27" s="451"/>
      <c r="I27" s="451"/>
      <c r="J27" s="451"/>
      <c r="K27" s="448" t="s">
        <v>147</v>
      </c>
      <c r="L27" s="449"/>
      <c r="M27" s="450"/>
      <c r="N27" s="110">
        <v>10128</v>
      </c>
      <c r="O27" s="24">
        <v>0</v>
      </c>
      <c r="P27" s="30">
        <f t="shared" si="1"/>
        <v>0</v>
      </c>
      <c r="Q27" s="109">
        <f>N27*P27</f>
        <v>0</v>
      </c>
      <c r="R27" s="198"/>
      <c r="S27" s="326">
        <f>P27</f>
        <v>0</v>
      </c>
      <c r="T27" s="140"/>
      <c r="U27" s="353"/>
      <c r="V27" s="350"/>
      <c r="W27" s="330"/>
      <c r="X27" s="346"/>
      <c r="Y27" s="347"/>
      <c r="Z27" s="347"/>
      <c r="AA27" s="347"/>
      <c r="AB27" s="141">
        <f t="shared" ref="AB27:AB41" si="2">S27</f>
        <v>0</v>
      </c>
      <c r="AC27" s="183">
        <f t="shared" si="0"/>
        <v>0</v>
      </c>
    </row>
    <row r="28" spans="2:29" s="28" customFormat="1" ht="23.25" hidden="1" customHeight="1" x14ac:dyDescent="0.25">
      <c r="B28" s="81"/>
      <c r="C28" s="159"/>
      <c r="D28" s="159"/>
      <c r="E28" s="160"/>
      <c r="F28" s="159"/>
      <c r="G28" s="159"/>
      <c r="H28" s="159"/>
      <c r="I28" s="82"/>
      <c r="J28" s="82"/>
      <c r="K28" s="83"/>
      <c r="L28" s="84"/>
      <c r="M28" s="158"/>
      <c r="N28" s="110"/>
      <c r="O28" s="29"/>
      <c r="P28" s="30"/>
      <c r="Q28" s="109"/>
      <c r="R28" s="198"/>
      <c r="S28" s="326"/>
      <c r="T28" s="140"/>
      <c r="U28" s="353"/>
      <c r="V28" s="350"/>
      <c r="W28" s="330"/>
      <c r="X28" s="346"/>
      <c r="Y28" s="347"/>
      <c r="Z28" s="347"/>
      <c r="AA28" s="347"/>
      <c r="AB28" s="141"/>
      <c r="AC28" s="183"/>
    </row>
    <row r="29" spans="2:29" s="28" customFormat="1" ht="30" customHeight="1" x14ac:dyDescent="0.25">
      <c r="B29" s="81" t="s">
        <v>80</v>
      </c>
      <c r="C29" s="451" t="s">
        <v>81</v>
      </c>
      <c r="D29" s="451"/>
      <c r="E29" s="451"/>
      <c r="F29" s="451"/>
      <c r="G29" s="451"/>
      <c r="H29" s="451"/>
      <c r="I29" s="451"/>
      <c r="J29" s="451"/>
      <c r="K29" s="448" t="s">
        <v>147</v>
      </c>
      <c r="L29" s="449"/>
      <c r="M29" s="450"/>
      <c r="N29" s="110">
        <v>10128</v>
      </c>
      <c r="O29" s="24">
        <v>0</v>
      </c>
      <c r="P29" s="30">
        <f>IF($F$6="Ano",0,IF(ISNUMBER(O29),O29,0))</f>
        <v>0</v>
      </c>
      <c r="Q29" s="109">
        <f>N29*P29</f>
        <v>0</v>
      </c>
      <c r="R29" s="198"/>
      <c r="S29" s="326">
        <f>P29</f>
        <v>0</v>
      </c>
      <c r="T29" s="140"/>
      <c r="U29" s="353"/>
      <c r="V29" s="350"/>
      <c r="W29" s="330"/>
      <c r="X29" s="346"/>
      <c r="Y29" s="347"/>
      <c r="Z29" s="347"/>
      <c r="AA29" s="347"/>
      <c r="AB29" s="141">
        <f t="shared" si="2"/>
        <v>0</v>
      </c>
      <c r="AC29" s="183">
        <f t="shared" si="0"/>
        <v>0</v>
      </c>
    </row>
    <row r="30" spans="2:29" s="28" customFormat="1" ht="23.25" hidden="1" customHeight="1" x14ac:dyDescent="0.25">
      <c r="B30" s="81"/>
      <c r="C30" s="159"/>
      <c r="D30" s="159"/>
      <c r="E30" s="160"/>
      <c r="F30" s="159"/>
      <c r="G30" s="159"/>
      <c r="H30" s="159"/>
      <c r="I30" s="82"/>
      <c r="J30" s="82"/>
      <c r="K30" s="83"/>
      <c r="L30" s="84"/>
      <c r="M30" s="158"/>
      <c r="N30" s="110"/>
      <c r="O30" s="29"/>
      <c r="P30" s="30"/>
      <c r="Q30" s="109"/>
      <c r="R30" s="198"/>
      <c r="S30" s="326"/>
      <c r="T30" s="140"/>
      <c r="U30" s="353"/>
      <c r="V30" s="350"/>
      <c r="W30" s="330"/>
      <c r="X30" s="346"/>
      <c r="Y30" s="347"/>
      <c r="Z30" s="347"/>
      <c r="AA30" s="347"/>
      <c r="AB30" s="141"/>
      <c r="AC30" s="183"/>
    </row>
    <row r="31" spans="2:29" s="28" customFormat="1" ht="30" customHeight="1" x14ac:dyDescent="0.25">
      <c r="B31" s="81" t="s">
        <v>82</v>
      </c>
      <c r="C31" s="451" t="s">
        <v>83</v>
      </c>
      <c r="D31" s="451"/>
      <c r="E31" s="451"/>
      <c r="F31" s="451"/>
      <c r="G31" s="451"/>
      <c r="H31" s="451"/>
      <c r="I31" s="451"/>
      <c r="J31" s="451"/>
      <c r="K31" s="448" t="s">
        <v>148</v>
      </c>
      <c r="L31" s="449"/>
      <c r="M31" s="450"/>
      <c r="N31" s="110">
        <v>33760</v>
      </c>
      <c r="O31" s="24">
        <v>0</v>
      </c>
      <c r="P31" s="30">
        <f t="shared" si="1"/>
        <v>0</v>
      </c>
      <c r="Q31" s="109">
        <f>N31*P31</f>
        <v>0</v>
      </c>
      <c r="R31" s="198"/>
      <c r="S31" s="326">
        <f>P31</f>
        <v>0</v>
      </c>
      <c r="T31" s="140"/>
      <c r="U31" s="353"/>
      <c r="V31" s="350"/>
      <c r="W31" s="330"/>
      <c r="X31" s="346"/>
      <c r="Y31" s="347"/>
      <c r="Z31" s="347"/>
      <c r="AA31" s="347"/>
      <c r="AB31" s="141">
        <f t="shared" si="2"/>
        <v>0</v>
      </c>
      <c r="AC31" s="183">
        <f t="shared" si="0"/>
        <v>0</v>
      </c>
    </row>
    <row r="32" spans="2:29" s="28" customFormat="1" ht="26.25" hidden="1" customHeight="1" x14ac:dyDescent="0.25">
      <c r="B32" s="81"/>
      <c r="C32" s="159"/>
      <c r="D32" s="159"/>
      <c r="E32" s="160"/>
      <c r="F32" s="159"/>
      <c r="G32" s="159"/>
      <c r="H32" s="159"/>
      <c r="I32" s="82"/>
      <c r="J32" s="82"/>
      <c r="K32" s="83"/>
      <c r="L32" s="84"/>
      <c r="M32" s="158"/>
      <c r="N32" s="110"/>
      <c r="O32" s="29"/>
      <c r="P32" s="30"/>
      <c r="Q32" s="109"/>
      <c r="R32" s="198"/>
      <c r="S32" s="326"/>
      <c r="T32" s="140"/>
      <c r="U32" s="353"/>
      <c r="V32" s="350"/>
      <c r="W32" s="330"/>
      <c r="X32" s="346"/>
      <c r="Y32" s="347"/>
      <c r="Z32" s="347"/>
      <c r="AA32" s="347"/>
      <c r="AB32" s="141"/>
      <c r="AC32" s="183"/>
    </row>
    <row r="33" spans="2:29" s="28" customFormat="1" ht="30" customHeight="1" x14ac:dyDescent="0.25">
      <c r="B33" s="81" t="s">
        <v>84</v>
      </c>
      <c r="C33" s="451" t="s">
        <v>85</v>
      </c>
      <c r="D33" s="451"/>
      <c r="E33" s="451"/>
      <c r="F33" s="451"/>
      <c r="G33" s="451"/>
      <c r="H33" s="451"/>
      <c r="I33" s="451"/>
      <c r="J33" s="451"/>
      <c r="K33" s="448" t="s">
        <v>148</v>
      </c>
      <c r="L33" s="449"/>
      <c r="M33" s="450"/>
      <c r="N33" s="110">
        <v>33760</v>
      </c>
      <c r="O33" s="24">
        <v>0</v>
      </c>
      <c r="P33" s="30">
        <f>IF($F$6="Ano",0,IF(ISNUMBER(O33),O33,0))</f>
        <v>0</v>
      </c>
      <c r="Q33" s="109">
        <f>N33*P33</f>
        <v>0</v>
      </c>
      <c r="R33" s="198"/>
      <c r="S33" s="326">
        <f>P33</f>
        <v>0</v>
      </c>
      <c r="T33" s="140"/>
      <c r="U33" s="353"/>
      <c r="V33" s="350"/>
      <c r="W33" s="330"/>
      <c r="X33" s="346"/>
      <c r="Y33" s="347"/>
      <c r="Z33" s="347"/>
      <c r="AA33" s="347"/>
      <c r="AB33" s="141">
        <f>S33</f>
        <v>0</v>
      </c>
      <c r="AC33" s="183">
        <f t="shared" si="0"/>
        <v>0</v>
      </c>
    </row>
    <row r="34" spans="2:29" s="28" customFormat="1" ht="24" hidden="1" customHeight="1" x14ac:dyDescent="0.25">
      <c r="B34" s="81"/>
      <c r="C34" s="159"/>
      <c r="D34" s="159"/>
      <c r="E34" s="160"/>
      <c r="F34" s="159"/>
      <c r="G34" s="159"/>
      <c r="H34" s="159"/>
      <c r="I34" s="82"/>
      <c r="J34" s="82"/>
      <c r="K34" s="83"/>
      <c r="L34" s="84"/>
      <c r="M34" s="158"/>
      <c r="N34" s="110"/>
      <c r="O34" s="29"/>
      <c r="P34" s="30"/>
      <c r="Q34" s="109"/>
      <c r="R34" s="198"/>
      <c r="S34" s="326"/>
      <c r="T34" s="140"/>
      <c r="U34" s="353"/>
      <c r="V34" s="350"/>
      <c r="W34" s="330"/>
      <c r="X34" s="346"/>
      <c r="Y34" s="347"/>
      <c r="Z34" s="347"/>
      <c r="AA34" s="347"/>
      <c r="AB34" s="141"/>
      <c r="AC34" s="183"/>
    </row>
    <row r="35" spans="2:29" s="28" customFormat="1" ht="30" customHeight="1" x14ac:dyDescent="0.25">
      <c r="B35" s="81" t="s">
        <v>86</v>
      </c>
      <c r="C35" s="451" t="s">
        <v>87</v>
      </c>
      <c r="D35" s="451"/>
      <c r="E35" s="451"/>
      <c r="F35" s="451"/>
      <c r="G35" s="451"/>
      <c r="H35" s="451"/>
      <c r="I35" s="451"/>
      <c r="J35" s="451"/>
      <c r="K35" s="448" t="s">
        <v>178</v>
      </c>
      <c r="L35" s="449"/>
      <c r="M35" s="450"/>
      <c r="N35" s="110">
        <v>8492</v>
      </c>
      <c r="O35" s="24">
        <v>0</v>
      </c>
      <c r="P35" s="30">
        <f t="shared" si="1"/>
        <v>0</v>
      </c>
      <c r="Q35" s="109">
        <f>N35*P35</f>
        <v>0</v>
      </c>
      <c r="R35" s="198"/>
      <c r="S35" s="326">
        <f>P35*2</f>
        <v>0</v>
      </c>
      <c r="T35" s="140"/>
      <c r="U35" s="353"/>
      <c r="V35" s="350"/>
      <c r="W35" s="330"/>
      <c r="X35" s="346"/>
      <c r="Y35" s="347"/>
      <c r="Z35" s="347"/>
      <c r="AA35" s="347"/>
      <c r="AB35" s="141">
        <f>S35/2</f>
        <v>0</v>
      </c>
      <c r="AC35" s="183">
        <f t="shared" si="0"/>
        <v>0</v>
      </c>
    </row>
    <row r="36" spans="2:29" s="28" customFormat="1" ht="16.5" hidden="1" customHeight="1" x14ac:dyDescent="0.25">
      <c r="B36" s="81"/>
      <c r="C36" s="159"/>
      <c r="D36" s="159"/>
      <c r="E36" s="160"/>
      <c r="F36" s="159"/>
      <c r="G36" s="159"/>
      <c r="H36" s="159"/>
      <c r="I36" s="82"/>
      <c r="J36" s="82"/>
      <c r="K36" s="83"/>
      <c r="L36" s="84"/>
      <c r="M36" s="158"/>
      <c r="N36" s="110"/>
      <c r="O36" s="29"/>
      <c r="P36" s="30"/>
      <c r="Q36" s="109"/>
      <c r="R36" s="198"/>
      <c r="S36" s="326"/>
      <c r="T36" s="140"/>
      <c r="U36" s="353"/>
      <c r="V36" s="350"/>
      <c r="W36" s="330"/>
      <c r="X36" s="346"/>
      <c r="Y36" s="347"/>
      <c r="Z36" s="347"/>
      <c r="AA36" s="347"/>
      <c r="AB36" s="141"/>
      <c r="AC36" s="183"/>
    </row>
    <row r="37" spans="2:29" s="28" customFormat="1" ht="30" customHeight="1" x14ac:dyDescent="0.25">
      <c r="B37" s="81" t="s">
        <v>88</v>
      </c>
      <c r="C37" s="451" t="s">
        <v>89</v>
      </c>
      <c r="D37" s="451"/>
      <c r="E37" s="451"/>
      <c r="F37" s="451"/>
      <c r="G37" s="451"/>
      <c r="H37" s="451"/>
      <c r="I37" s="451"/>
      <c r="J37" s="451"/>
      <c r="K37" s="448" t="s">
        <v>179</v>
      </c>
      <c r="L37" s="449"/>
      <c r="M37" s="450"/>
      <c r="N37" s="110">
        <v>23950</v>
      </c>
      <c r="O37" s="24">
        <v>0</v>
      </c>
      <c r="P37" s="30">
        <f t="shared" si="1"/>
        <v>0</v>
      </c>
      <c r="Q37" s="109">
        <f>N37*P37</f>
        <v>0</v>
      </c>
      <c r="R37" s="198"/>
      <c r="S37" s="326">
        <f>P37</f>
        <v>0</v>
      </c>
      <c r="T37" s="140"/>
      <c r="U37" s="353"/>
      <c r="V37" s="350"/>
      <c r="W37" s="330"/>
      <c r="X37" s="346"/>
      <c r="Y37" s="347"/>
      <c r="Z37" s="347"/>
      <c r="AA37" s="347"/>
      <c r="AB37" s="141">
        <f>S37</f>
        <v>0</v>
      </c>
      <c r="AC37" s="183">
        <f t="shared" si="0"/>
        <v>0</v>
      </c>
    </row>
    <row r="38" spans="2:29" s="28" customFormat="1" ht="17.25" hidden="1" customHeight="1" x14ac:dyDescent="0.25">
      <c r="B38" s="81"/>
      <c r="C38" s="159"/>
      <c r="D38" s="159"/>
      <c r="E38" s="160"/>
      <c r="F38" s="159"/>
      <c r="G38" s="159"/>
      <c r="H38" s="159"/>
      <c r="I38" s="82"/>
      <c r="J38" s="82"/>
      <c r="K38" s="83"/>
      <c r="L38" s="84"/>
      <c r="M38" s="158"/>
      <c r="N38" s="110"/>
      <c r="O38" s="29"/>
      <c r="P38" s="30"/>
      <c r="Q38" s="109"/>
      <c r="R38" s="198"/>
      <c r="S38" s="326"/>
      <c r="T38" s="140"/>
      <c r="U38" s="353"/>
      <c r="V38" s="350"/>
      <c r="W38" s="330"/>
      <c r="X38" s="346"/>
      <c r="Y38" s="347"/>
      <c r="Z38" s="347"/>
      <c r="AA38" s="347"/>
      <c r="AB38" s="141"/>
      <c r="AC38" s="183"/>
    </row>
    <row r="39" spans="2:29" s="28" customFormat="1" ht="30" customHeight="1" x14ac:dyDescent="0.25">
      <c r="B39" s="81" t="s">
        <v>90</v>
      </c>
      <c r="C39" s="451" t="s">
        <v>91</v>
      </c>
      <c r="D39" s="451"/>
      <c r="E39" s="451"/>
      <c r="F39" s="451"/>
      <c r="G39" s="451"/>
      <c r="H39" s="451"/>
      <c r="I39" s="451"/>
      <c r="J39" s="451"/>
      <c r="K39" s="448" t="s">
        <v>180</v>
      </c>
      <c r="L39" s="449"/>
      <c r="M39" s="450"/>
      <c r="N39" s="110">
        <v>9336</v>
      </c>
      <c r="O39" s="24">
        <v>0</v>
      </c>
      <c r="P39" s="30">
        <f t="shared" si="1"/>
        <v>0</v>
      </c>
      <c r="Q39" s="109">
        <f>N39*P39</f>
        <v>0</v>
      </c>
      <c r="R39" s="198"/>
      <c r="S39" s="326">
        <f>P39*2</f>
        <v>0</v>
      </c>
      <c r="T39" s="140"/>
      <c r="U39" s="353"/>
      <c r="V39" s="350"/>
      <c r="W39" s="330"/>
      <c r="X39" s="346"/>
      <c r="Y39" s="347"/>
      <c r="Z39" s="347"/>
      <c r="AA39" s="347"/>
      <c r="AB39" s="141">
        <f>S39</f>
        <v>0</v>
      </c>
      <c r="AC39" s="183">
        <f t="shared" si="0"/>
        <v>0</v>
      </c>
    </row>
    <row r="40" spans="2:29" s="28" customFormat="1" ht="22.5" hidden="1" customHeight="1" x14ac:dyDescent="0.25">
      <c r="B40" s="81"/>
      <c r="C40" s="159"/>
      <c r="D40" s="159"/>
      <c r="E40" s="160"/>
      <c r="F40" s="159"/>
      <c r="G40" s="159"/>
      <c r="H40" s="159"/>
      <c r="I40" s="82"/>
      <c r="J40" s="82"/>
      <c r="K40" s="83"/>
      <c r="L40" s="84"/>
      <c r="M40" s="158"/>
      <c r="N40" s="110"/>
      <c r="O40" s="29"/>
      <c r="P40" s="30"/>
      <c r="Q40" s="109"/>
      <c r="R40" s="198"/>
      <c r="S40" s="326"/>
      <c r="T40" s="140"/>
      <c r="U40" s="353"/>
      <c r="V40" s="350"/>
      <c r="W40" s="330"/>
      <c r="X40" s="346"/>
      <c r="Y40" s="347"/>
      <c r="Z40" s="347"/>
      <c r="AA40" s="347"/>
      <c r="AB40" s="141"/>
      <c r="AC40" s="183"/>
    </row>
    <row r="41" spans="2:29" s="28" customFormat="1" ht="30" customHeight="1" x14ac:dyDescent="0.25">
      <c r="B41" s="81" t="s">
        <v>92</v>
      </c>
      <c r="C41" s="451" t="s">
        <v>93</v>
      </c>
      <c r="D41" s="451"/>
      <c r="E41" s="451"/>
      <c r="F41" s="451"/>
      <c r="G41" s="451"/>
      <c r="H41" s="451"/>
      <c r="I41" s="451"/>
      <c r="J41" s="451"/>
      <c r="K41" s="448" t="s">
        <v>181</v>
      </c>
      <c r="L41" s="449"/>
      <c r="M41" s="450"/>
      <c r="N41" s="110">
        <v>12600</v>
      </c>
      <c r="O41" s="24">
        <v>0</v>
      </c>
      <c r="P41" s="30">
        <f t="shared" si="1"/>
        <v>0</v>
      </c>
      <c r="Q41" s="109">
        <f>N41*P41</f>
        <v>0</v>
      </c>
      <c r="R41" s="198"/>
      <c r="S41" s="326">
        <f>P41</f>
        <v>0</v>
      </c>
      <c r="T41" s="141"/>
      <c r="U41" s="350"/>
      <c r="V41" s="350"/>
      <c r="W41" s="330"/>
      <c r="X41" s="346"/>
      <c r="Y41" s="347"/>
      <c r="Z41" s="347"/>
      <c r="AA41" s="347"/>
      <c r="AB41" s="141">
        <f t="shared" si="2"/>
        <v>0</v>
      </c>
      <c r="AC41" s="183">
        <f t="shared" si="0"/>
        <v>0</v>
      </c>
    </row>
    <row r="42" spans="2:29" s="28" customFormat="1" ht="19.5" hidden="1" customHeight="1" x14ac:dyDescent="0.25">
      <c r="B42" s="81"/>
      <c r="C42" s="159"/>
      <c r="D42" s="159"/>
      <c r="E42" s="160"/>
      <c r="F42" s="159"/>
      <c r="G42" s="159"/>
      <c r="H42" s="159"/>
      <c r="I42" s="82"/>
      <c r="J42" s="82"/>
      <c r="K42" s="83"/>
      <c r="L42" s="84"/>
      <c r="M42" s="158"/>
      <c r="N42" s="110"/>
      <c r="O42" s="29"/>
      <c r="P42" s="30"/>
      <c r="Q42" s="109"/>
      <c r="R42" s="198"/>
      <c r="S42" s="326"/>
      <c r="T42" s="141"/>
      <c r="U42" s="350"/>
      <c r="V42" s="350"/>
      <c r="W42" s="330"/>
      <c r="X42" s="346"/>
      <c r="Y42" s="347"/>
      <c r="Z42" s="347"/>
      <c r="AA42" s="347"/>
      <c r="AB42" s="141"/>
      <c r="AC42" s="183"/>
    </row>
    <row r="43" spans="2:29" s="28" customFormat="1" ht="30" customHeight="1" x14ac:dyDescent="0.25">
      <c r="B43" s="81" t="s">
        <v>94</v>
      </c>
      <c r="C43" s="451" t="s">
        <v>95</v>
      </c>
      <c r="D43" s="451"/>
      <c r="E43" s="451"/>
      <c r="F43" s="451"/>
      <c r="G43" s="451"/>
      <c r="H43" s="451"/>
      <c r="I43" s="451"/>
      <c r="J43" s="451"/>
      <c r="K43" s="448" t="s">
        <v>182</v>
      </c>
      <c r="L43" s="449"/>
      <c r="M43" s="450"/>
      <c r="N43" s="110">
        <v>53770</v>
      </c>
      <c r="O43" s="24">
        <v>0</v>
      </c>
      <c r="P43" s="30">
        <f t="shared" si="1"/>
        <v>0</v>
      </c>
      <c r="Q43" s="109">
        <f>N43*P43</f>
        <v>0</v>
      </c>
      <c r="R43" s="198"/>
      <c r="S43" s="326">
        <f>P43*2</f>
        <v>0</v>
      </c>
      <c r="T43" s="141"/>
      <c r="U43" s="350"/>
      <c r="V43" s="350"/>
      <c r="W43" s="330"/>
      <c r="X43" s="346"/>
      <c r="Y43" s="347"/>
      <c r="Z43" s="347"/>
      <c r="AA43" s="347"/>
      <c r="AB43" s="141">
        <f>S43</f>
        <v>0</v>
      </c>
      <c r="AC43" s="183">
        <f t="shared" si="0"/>
        <v>0</v>
      </c>
    </row>
    <row r="44" spans="2:29" s="28" customFormat="1" ht="23.25" hidden="1" customHeight="1" x14ac:dyDescent="0.25">
      <c r="B44" s="81"/>
      <c r="C44" s="159"/>
      <c r="D44" s="159"/>
      <c r="E44" s="160"/>
      <c r="F44" s="159"/>
      <c r="G44" s="159"/>
      <c r="H44" s="159"/>
      <c r="I44" s="82"/>
      <c r="J44" s="82"/>
      <c r="K44" s="83"/>
      <c r="L44" s="84"/>
      <c r="M44" s="158"/>
      <c r="N44" s="110"/>
      <c r="O44" s="29"/>
      <c r="P44" s="30"/>
      <c r="Q44" s="109"/>
      <c r="R44" s="198"/>
      <c r="S44" s="326"/>
      <c r="T44" s="141"/>
      <c r="U44" s="350"/>
      <c r="V44" s="350"/>
      <c r="W44" s="330"/>
      <c r="X44" s="346"/>
      <c r="Y44" s="347"/>
      <c r="Z44" s="347"/>
      <c r="AA44" s="347"/>
      <c r="AB44" s="142"/>
      <c r="AC44" s="183"/>
    </row>
    <row r="45" spans="2:29" s="28" customFormat="1" ht="30" customHeight="1" x14ac:dyDescent="0.25">
      <c r="B45" s="81" t="s">
        <v>132</v>
      </c>
      <c r="C45" s="451" t="s">
        <v>134</v>
      </c>
      <c r="D45" s="451"/>
      <c r="E45" s="451"/>
      <c r="F45" s="451"/>
      <c r="G45" s="451"/>
      <c r="H45" s="451"/>
      <c r="I45" s="451"/>
      <c r="J45" s="451"/>
      <c r="K45" s="448" t="s">
        <v>160</v>
      </c>
      <c r="L45" s="449"/>
      <c r="M45" s="450"/>
      <c r="N45" s="110">
        <v>1360</v>
      </c>
      <c r="O45" s="24">
        <v>0</v>
      </c>
      <c r="P45" s="30">
        <f>IF($F$6="Ano",0,IF(ISNUMBER(O45),IF(O45&lt;2,0,O45),0))</f>
        <v>0</v>
      </c>
      <c r="Q45" s="109">
        <f>N45*P45</f>
        <v>0</v>
      </c>
      <c r="R45" s="198"/>
      <c r="S45" s="326">
        <f>P45</f>
        <v>0</v>
      </c>
      <c r="T45" s="141"/>
      <c r="U45" s="350"/>
      <c r="V45" s="350"/>
      <c r="W45" s="330"/>
      <c r="X45" s="346"/>
      <c r="Y45" s="347"/>
      <c r="Z45" s="347"/>
      <c r="AA45" s="347"/>
      <c r="AB45" s="141">
        <f>S45/2</f>
        <v>0</v>
      </c>
      <c r="AC45" s="183">
        <f t="shared" si="0"/>
        <v>0</v>
      </c>
    </row>
    <row r="46" spans="2:29" s="28" customFormat="1" ht="24.75" hidden="1" customHeight="1" x14ac:dyDescent="0.25">
      <c r="B46" s="81"/>
      <c r="C46" s="159"/>
      <c r="D46" s="159"/>
      <c r="E46" s="160"/>
      <c r="F46" s="159"/>
      <c r="G46" s="159"/>
      <c r="H46" s="159"/>
      <c r="I46" s="82"/>
      <c r="J46" s="82"/>
      <c r="K46" s="83"/>
      <c r="L46" s="84"/>
      <c r="M46" s="158"/>
      <c r="N46" s="110"/>
      <c r="O46" s="29"/>
      <c r="P46" s="30"/>
      <c r="Q46" s="109"/>
      <c r="R46" s="198"/>
      <c r="S46" s="326"/>
      <c r="T46" s="141"/>
      <c r="U46" s="350"/>
      <c r="V46" s="350"/>
      <c r="W46" s="330"/>
      <c r="X46" s="346"/>
      <c r="Y46" s="347"/>
      <c r="Z46" s="347"/>
      <c r="AA46" s="347"/>
      <c r="AB46" s="141"/>
      <c r="AC46" s="183"/>
    </row>
    <row r="47" spans="2:29" s="28" customFormat="1" ht="30" customHeight="1" x14ac:dyDescent="0.25">
      <c r="B47" s="81" t="s">
        <v>131</v>
      </c>
      <c r="C47" s="451" t="s">
        <v>135</v>
      </c>
      <c r="D47" s="451"/>
      <c r="E47" s="451"/>
      <c r="F47" s="451"/>
      <c r="G47" s="451"/>
      <c r="H47" s="451"/>
      <c r="I47" s="451"/>
      <c r="J47" s="451"/>
      <c r="K47" s="448" t="s">
        <v>183</v>
      </c>
      <c r="L47" s="449"/>
      <c r="M47" s="450"/>
      <c r="N47" s="110">
        <v>16136</v>
      </c>
      <c r="O47" s="24">
        <v>0</v>
      </c>
      <c r="P47" s="30">
        <f t="shared" si="1"/>
        <v>0</v>
      </c>
      <c r="Q47" s="109">
        <f>N47*P47</f>
        <v>0</v>
      </c>
      <c r="R47" s="198"/>
      <c r="S47" s="326">
        <f>P47*3</f>
        <v>0</v>
      </c>
      <c r="T47" s="141"/>
      <c r="U47" s="350"/>
      <c r="V47" s="350"/>
      <c r="W47" s="330"/>
      <c r="X47" s="346"/>
      <c r="Y47" s="347"/>
      <c r="Z47" s="347"/>
      <c r="AA47" s="347"/>
      <c r="AB47" s="141">
        <f>S47/2</f>
        <v>0</v>
      </c>
      <c r="AC47" s="183">
        <f t="shared" si="0"/>
        <v>0</v>
      </c>
    </row>
    <row r="48" spans="2:29" s="28" customFormat="1" ht="22.5" hidden="1" customHeight="1" x14ac:dyDescent="0.25">
      <c r="B48" s="81"/>
      <c r="C48" s="159"/>
      <c r="D48" s="159"/>
      <c r="E48" s="160"/>
      <c r="F48" s="159"/>
      <c r="G48" s="159"/>
      <c r="H48" s="159"/>
      <c r="I48" s="82"/>
      <c r="J48" s="82"/>
      <c r="K48" s="83"/>
      <c r="L48" s="84"/>
      <c r="M48" s="158"/>
      <c r="N48" s="110"/>
      <c r="O48" s="29"/>
      <c r="P48" s="30"/>
      <c r="Q48" s="109"/>
      <c r="R48" s="198"/>
      <c r="S48" s="326"/>
      <c r="T48" s="141"/>
      <c r="U48" s="350"/>
      <c r="V48" s="350"/>
      <c r="W48" s="330"/>
      <c r="X48" s="346"/>
      <c r="Y48" s="347"/>
      <c r="Z48" s="347"/>
      <c r="AA48" s="347"/>
      <c r="AB48" s="141"/>
      <c r="AC48" s="183"/>
    </row>
    <row r="49" spans="2:29" s="28" customFormat="1" ht="30" customHeight="1" x14ac:dyDescent="0.25">
      <c r="B49" s="81" t="s">
        <v>133</v>
      </c>
      <c r="C49" s="451" t="s">
        <v>136</v>
      </c>
      <c r="D49" s="451"/>
      <c r="E49" s="451"/>
      <c r="F49" s="451"/>
      <c r="G49" s="451"/>
      <c r="H49" s="451"/>
      <c r="I49" s="451"/>
      <c r="J49" s="451"/>
      <c r="K49" s="448" t="s">
        <v>184</v>
      </c>
      <c r="L49" s="449"/>
      <c r="M49" s="450"/>
      <c r="N49" s="110">
        <v>5377</v>
      </c>
      <c r="O49" s="24">
        <v>0</v>
      </c>
      <c r="P49" s="30">
        <f t="shared" si="1"/>
        <v>0</v>
      </c>
      <c r="Q49" s="109">
        <f>N49*P49</f>
        <v>0</v>
      </c>
      <c r="R49" s="198"/>
      <c r="S49" s="326">
        <f>P49*2</f>
        <v>0</v>
      </c>
      <c r="T49" s="141"/>
      <c r="U49" s="350"/>
      <c r="V49" s="350"/>
      <c r="W49" s="330"/>
      <c r="X49" s="346"/>
      <c r="Y49" s="347"/>
      <c r="Z49" s="347"/>
      <c r="AA49" s="347"/>
      <c r="AB49" s="141">
        <f>S49/2</f>
        <v>0</v>
      </c>
      <c r="AC49" s="183">
        <f t="shared" si="0"/>
        <v>0</v>
      </c>
    </row>
    <row r="50" spans="2:29" s="28" customFormat="1" ht="20.25" hidden="1" customHeight="1" x14ac:dyDescent="0.25">
      <c r="B50" s="81"/>
      <c r="C50" s="159"/>
      <c r="D50" s="159"/>
      <c r="E50" s="160"/>
      <c r="F50" s="159"/>
      <c r="G50" s="159"/>
      <c r="H50" s="159"/>
      <c r="I50" s="82"/>
      <c r="J50" s="82"/>
      <c r="K50" s="83"/>
      <c r="L50" s="84"/>
      <c r="M50" s="158"/>
      <c r="N50" s="110"/>
      <c r="O50" s="29"/>
      <c r="P50" s="30"/>
      <c r="Q50" s="109"/>
      <c r="R50" s="198"/>
      <c r="S50" s="326"/>
      <c r="T50" s="141"/>
      <c r="U50" s="350"/>
      <c r="V50" s="350"/>
      <c r="W50" s="330"/>
      <c r="X50" s="346"/>
      <c r="Y50" s="347"/>
      <c r="Z50" s="347"/>
      <c r="AA50" s="347"/>
      <c r="AB50" s="142"/>
      <c r="AC50" s="183"/>
    </row>
    <row r="51" spans="2:29" s="28" customFormat="1" ht="30" customHeight="1" x14ac:dyDescent="0.25">
      <c r="B51" s="81" t="s">
        <v>96</v>
      </c>
      <c r="C51" s="451" t="s">
        <v>97</v>
      </c>
      <c r="D51" s="451"/>
      <c r="E51" s="451"/>
      <c r="F51" s="451"/>
      <c r="G51" s="451"/>
      <c r="H51" s="451"/>
      <c r="I51" s="451"/>
      <c r="J51" s="451"/>
      <c r="K51" s="448" t="s">
        <v>163</v>
      </c>
      <c r="L51" s="449"/>
      <c r="M51" s="450"/>
      <c r="N51" s="110">
        <v>105000</v>
      </c>
      <c r="O51" s="24">
        <v>0</v>
      </c>
      <c r="P51" s="30">
        <f t="shared" si="1"/>
        <v>0</v>
      </c>
      <c r="Q51" s="109">
        <f>N51*P51</f>
        <v>0</v>
      </c>
      <c r="R51" s="198"/>
      <c r="S51" s="327"/>
      <c r="T51" s="141"/>
      <c r="U51" s="350">
        <f>P51</f>
        <v>0</v>
      </c>
      <c r="V51" s="350"/>
      <c r="W51" s="331"/>
      <c r="X51" s="346">
        <f>IF($P51&lt;&gt;0,"X",0)</f>
        <v>0</v>
      </c>
      <c r="Y51" s="347">
        <f>IF($P51&lt;&gt;0,"XXX",0)</f>
        <v>0</v>
      </c>
      <c r="Z51" s="347">
        <f t="shared" ref="Z51:AA51" si="3">IF($P51&lt;&gt;0,"XXX",0)</f>
        <v>0</v>
      </c>
      <c r="AA51" s="347">
        <f t="shared" si="3"/>
        <v>0</v>
      </c>
      <c r="AB51" s="142"/>
      <c r="AC51" s="183"/>
    </row>
    <row r="52" spans="2:29" s="28" customFormat="1" ht="15" hidden="1" customHeight="1" x14ac:dyDescent="0.25">
      <c r="B52" s="81"/>
      <c r="C52" s="159"/>
      <c r="D52" s="159"/>
      <c r="E52" s="160"/>
      <c r="F52" s="159"/>
      <c r="G52" s="159"/>
      <c r="H52" s="159"/>
      <c r="I52" s="82"/>
      <c r="J52" s="82"/>
      <c r="K52" s="83"/>
      <c r="L52" s="84"/>
      <c r="M52" s="158"/>
      <c r="N52" s="110"/>
      <c r="O52" s="29"/>
      <c r="P52" s="30"/>
      <c r="Q52" s="109"/>
      <c r="R52" s="198"/>
      <c r="S52" s="327"/>
      <c r="T52" s="141"/>
      <c r="U52" s="350"/>
      <c r="V52" s="350"/>
      <c r="W52" s="331"/>
      <c r="X52" s="346"/>
      <c r="Y52" s="347"/>
      <c r="Z52" s="347"/>
      <c r="AA52" s="347"/>
      <c r="AB52" s="142"/>
      <c r="AC52" s="183"/>
    </row>
    <row r="53" spans="2:29" s="28" customFormat="1" ht="30" customHeight="1" x14ac:dyDescent="0.25">
      <c r="B53" s="81" t="s">
        <v>98</v>
      </c>
      <c r="C53" s="451" t="s">
        <v>99</v>
      </c>
      <c r="D53" s="451"/>
      <c r="E53" s="451"/>
      <c r="F53" s="451"/>
      <c r="G53" s="451"/>
      <c r="H53" s="451"/>
      <c r="I53" s="451"/>
      <c r="J53" s="451"/>
      <c r="K53" s="448" t="s">
        <v>164</v>
      </c>
      <c r="L53" s="449"/>
      <c r="M53" s="450"/>
      <c r="N53" s="110">
        <v>8523</v>
      </c>
      <c r="O53" s="24">
        <v>0</v>
      </c>
      <c r="P53" s="30">
        <f t="shared" si="1"/>
        <v>0</v>
      </c>
      <c r="Q53" s="109">
        <f>N53*P53</f>
        <v>0</v>
      </c>
      <c r="R53" s="198"/>
      <c r="S53" s="327"/>
      <c r="T53" s="141"/>
      <c r="U53" s="350"/>
      <c r="V53" s="350"/>
      <c r="W53" s="331">
        <f>P53</f>
        <v>0</v>
      </c>
      <c r="X53" s="346">
        <f>IF($P53&lt;&gt;0,"X",0)</f>
        <v>0</v>
      </c>
      <c r="Y53" s="347">
        <f>IF($P53&lt;&gt;0,"XXX",0)</f>
        <v>0</v>
      </c>
      <c r="Z53" s="347">
        <f t="shared" ref="Z53:AA53" si="4">IF($P53&lt;&gt;0,"XXX",0)</f>
        <v>0</v>
      </c>
      <c r="AA53" s="347">
        <f t="shared" si="4"/>
        <v>0</v>
      </c>
      <c r="AB53" s="142"/>
      <c r="AC53" s="183"/>
    </row>
    <row r="54" spans="2:29" s="28" customFormat="1" ht="15" hidden="1" customHeight="1" x14ac:dyDescent="0.25">
      <c r="B54" s="81"/>
      <c r="C54" s="159"/>
      <c r="D54" s="159"/>
      <c r="E54" s="160"/>
      <c r="F54" s="159"/>
      <c r="G54" s="159"/>
      <c r="H54" s="159"/>
      <c r="I54" s="82"/>
      <c r="J54" s="82"/>
      <c r="K54" s="83"/>
      <c r="L54" s="84"/>
      <c r="M54" s="158"/>
      <c r="N54" s="110"/>
      <c r="O54" s="29"/>
      <c r="P54" s="30"/>
      <c r="Q54" s="109"/>
      <c r="R54" s="198"/>
      <c r="S54" s="327"/>
      <c r="T54" s="141"/>
      <c r="U54" s="350"/>
      <c r="V54" s="350"/>
      <c r="W54" s="331"/>
      <c r="X54" s="346"/>
      <c r="Y54" s="347"/>
      <c r="Z54" s="347"/>
      <c r="AA54" s="347"/>
      <c r="AB54" s="142"/>
      <c r="AC54" s="183"/>
    </row>
    <row r="55" spans="2:29" s="28" customFormat="1" ht="30" customHeight="1" thickBot="1" x14ac:dyDescent="0.3">
      <c r="B55" s="388" t="s">
        <v>100</v>
      </c>
      <c r="C55" s="524" t="s">
        <v>177</v>
      </c>
      <c r="D55" s="524"/>
      <c r="E55" s="524"/>
      <c r="F55" s="524"/>
      <c r="G55" s="524"/>
      <c r="H55" s="524"/>
      <c r="I55" s="524"/>
      <c r="J55" s="524"/>
      <c r="K55" s="525" t="s">
        <v>165</v>
      </c>
      <c r="L55" s="526"/>
      <c r="M55" s="527"/>
      <c r="N55" s="386">
        <v>17277</v>
      </c>
      <c r="O55" s="24">
        <v>0</v>
      </c>
      <c r="P55" s="30">
        <f t="shared" si="1"/>
        <v>0</v>
      </c>
      <c r="Q55" s="387">
        <f>N55*P55</f>
        <v>0</v>
      </c>
      <c r="R55" s="198"/>
      <c r="S55" s="389"/>
      <c r="T55" s="390"/>
      <c r="U55" s="391"/>
      <c r="V55" s="391">
        <f>P55</f>
        <v>0</v>
      </c>
      <c r="W55" s="392"/>
      <c r="X55" s="393">
        <f>IF($P55&lt;&gt;0,"X",0)</f>
        <v>0</v>
      </c>
      <c r="Y55" s="396">
        <f>IF($P55&lt;&gt;0,"XXX",0)</f>
        <v>0</v>
      </c>
      <c r="Z55" s="396">
        <f t="shared" ref="Z55:AA55" si="5">IF($P55&lt;&gt;0,"XXX",0)</f>
        <v>0</v>
      </c>
      <c r="AA55" s="396">
        <f t="shared" si="5"/>
        <v>0</v>
      </c>
      <c r="AB55" s="394"/>
      <c r="AC55" s="395"/>
    </row>
    <row r="56" spans="2:29" s="28" customFormat="1" ht="18.75" customHeight="1" thickBot="1" x14ac:dyDescent="0.3">
      <c r="B56" s="145" t="s">
        <v>57</v>
      </c>
      <c r="C56" s="146"/>
      <c r="D56" s="146"/>
      <c r="E56" s="146"/>
      <c r="F56" s="146"/>
      <c r="G56" s="146"/>
      <c r="H56" s="146"/>
      <c r="I56" s="146"/>
      <c r="J56" s="146"/>
      <c r="K56" s="474" t="str">
        <f>K9</f>
        <v xml:space="preserve"> za SŠ zbývá rozdělit</v>
      </c>
      <c r="L56" s="474"/>
      <c r="M56" s="474"/>
      <c r="N56" s="167">
        <f>IF(OR($Q$9&lt;$G$6,$Q$9&gt;$H$6)," ",P56 )</f>
        <v>0</v>
      </c>
      <c r="O56" s="212"/>
      <c r="P56" s="66">
        <f>H6-Q56</f>
        <v>0</v>
      </c>
      <c r="Q56" s="166">
        <f>SUM(Q11:Q55)</f>
        <v>0</v>
      </c>
      <c r="R56" s="198">
        <f>IF(OR(X11&lt;&gt;0,X13&lt;&gt;0,X15&lt;&gt;0,X17&lt;&gt;0,X19&lt;&gt;0,X21&lt;&gt;0,X51&lt;&gt;0,X53&lt;&gt;0,X55&lt;&gt;0),"1",0)</f>
        <v>0</v>
      </c>
      <c r="S56" s="301">
        <v>54000</v>
      </c>
      <c r="T56" s="189">
        <v>50501</v>
      </c>
      <c r="U56" s="189">
        <v>52601</v>
      </c>
      <c r="V56" s="189">
        <v>52105</v>
      </c>
      <c r="W56" s="302">
        <v>51212</v>
      </c>
      <c r="X56" s="188">
        <v>51010</v>
      </c>
      <c r="Y56" s="189">
        <v>51610</v>
      </c>
      <c r="Z56" s="189">
        <v>51710</v>
      </c>
      <c r="AA56" s="189">
        <v>51510</v>
      </c>
      <c r="AB56" s="190">
        <v>52510</v>
      </c>
      <c r="AC56" s="191">
        <v>60000</v>
      </c>
    </row>
    <row r="57" spans="2:29" s="28" customFormat="1" ht="30" customHeight="1" x14ac:dyDescent="0.25">
      <c r="B57" s="93" t="s">
        <v>102</v>
      </c>
      <c r="C57" s="502" t="s">
        <v>103</v>
      </c>
      <c r="D57" s="502"/>
      <c r="E57" s="502"/>
      <c r="F57" s="502"/>
      <c r="G57" s="502"/>
      <c r="H57" s="502"/>
      <c r="I57" s="502"/>
      <c r="J57" s="502"/>
      <c r="K57" s="484" t="s">
        <v>143</v>
      </c>
      <c r="L57" s="485"/>
      <c r="M57" s="486"/>
      <c r="N57" s="168">
        <v>5019</v>
      </c>
      <c r="O57" s="25">
        <v>0</v>
      </c>
      <c r="P57" s="38">
        <f>IF(ISNUMBER(O57),IF(O57&lt;12,0,O57),0)</f>
        <v>0</v>
      </c>
      <c r="Q57" s="85">
        <f>N57*P57</f>
        <v>0</v>
      </c>
      <c r="R57" s="198">
        <f>IF(SUM($X$11:$X$55)&lt;&gt;0,1,0)</f>
        <v>0</v>
      </c>
      <c r="S57" s="318"/>
      <c r="T57" s="144">
        <f>P57*1/24</f>
        <v>0</v>
      </c>
      <c r="U57" s="354"/>
      <c r="V57" s="354"/>
      <c r="W57" s="355"/>
      <c r="X57" s="332">
        <f>IF($P57&lt;&gt;0,"X",0)</f>
        <v>0</v>
      </c>
      <c r="Y57" s="337">
        <f>IF($P57&lt;&gt;0,"XXX",0)</f>
        <v>0</v>
      </c>
      <c r="Z57" s="337">
        <f>IF($P57&lt;&gt;0,"XXX",0)</f>
        <v>0</v>
      </c>
      <c r="AA57" s="337">
        <f>IF($P57&lt;&gt;0,"XXX",0)</f>
        <v>0</v>
      </c>
      <c r="AB57" s="115"/>
      <c r="AC57" s="176"/>
    </row>
    <row r="58" spans="2:29" s="28" customFormat="1" ht="12.75" hidden="1" customHeight="1" x14ac:dyDescent="0.25">
      <c r="B58" s="94"/>
      <c r="C58" s="95"/>
      <c r="D58" s="95"/>
      <c r="E58" s="95"/>
      <c r="F58" s="95"/>
      <c r="G58" s="95"/>
      <c r="H58" s="95"/>
      <c r="I58" s="96"/>
      <c r="J58" s="96"/>
      <c r="K58" s="97"/>
      <c r="L58" s="95"/>
      <c r="M58" s="156"/>
      <c r="N58" s="87"/>
      <c r="O58" s="26"/>
      <c r="P58" s="27"/>
      <c r="Q58" s="86"/>
      <c r="R58" s="198"/>
      <c r="S58" s="319"/>
      <c r="T58" s="117"/>
      <c r="U58" s="356"/>
      <c r="V58" s="356"/>
      <c r="W58" s="357"/>
      <c r="X58" s="333"/>
      <c r="Y58" s="338"/>
      <c r="Z58" s="338"/>
      <c r="AA58" s="338"/>
      <c r="AB58" s="119"/>
      <c r="AC58" s="177"/>
    </row>
    <row r="59" spans="2:29" s="28" customFormat="1" ht="30" customHeight="1" x14ac:dyDescent="0.25">
      <c r="B59" s="98" t="s">
        <v>104</v>
      </c>
      <c r="C59" s="478" t="s">
        <v>105</v>
      </c>
      <c r="D59" s="478"/>
      <c r="E59" s="478"/>
      <c r="F59" s="478"/>
      <c r="G59" s="478"/>
      <c r="H59" s="478"/>
      <c r="I59" s="478"/>
      <c r="J59" s="478"/>
      <c r="K59" s="482" t="s">
        <v>144</v>
      </c>
      <c r="L59" s="478"/>
      <c r="M59" s="483"/>
      <c r="N59" s="89">
        <v>5019</v>
      </c>
      <c r="O59" s="24">
        <v>0</v>
      </c>
      <c r="P59" s="30">
        <f t="shared" ref="P59:P61" si="6">IF(ISNUMBER(O59),O59,0)</f>
        <v>0</v>
      </c>
      <c r="Q59" s="88">
        <f>N59*P59</f>
        <v>0</v>
      </c>
      <c r="R59" s="198"/>
      <c r="S59" s="320"/>
      <c r="T59" s="121">
        <f>P59*1/24</f>
        <v>0</v>
      </c>
      <c r="U59" s="358"/>
      <c r="V59" s="358"/>
      <c r="W59" s="359"/>
      <c r="X59" s="334">
        <f>IF($P59&lt;&gt;0,"X",0)</f>
        <v>0</v>
      </c>
      <c r="Y59" s="339">
        <f>IF($P59&lt;&gt;0,"XXX",0)</f>
        <v>0</v>
      </c>
      <c r="Z59" s="339">
        <f>IF($P59&lt;&gt;0,"XXX",0)</f>
        <v>0</v>
      </c>
      <c r="AA59" s="339">
        <f>IF($P59&lt;&gt;0,"XXX",0)</f>
        <v>0</v>
      </c>
      <c r="AB59" s="123"/>
      <c r="AC59" s="178"/>
    </row>
    <row r="60" spans="2:29" s="28" customFormat="1" ht="30" hidden="1" customHeight="1" x14ac:dyDescent="0.25">
      <c r="B60" s="98"/>
      <c r="C60" s="100"/>
      <c r="D60" s="100"/>
      <c r="E60" s="100"/>
      <c r="F60" s="100"/>
      <c r="G60" s="100"/>
      <c r="H60" s="100"/>
      <c r="I60" s="99"/>
      <c r="J60" s="99"/>
      <c r="K60" s="101"/>
      <c r="L60" s="100"/>
      <c r="M60" s="156"/>
      <c r="N60" s="89"/>
      <c r="O60" s="29"/>
      <c r="P60" s="30"/>
      <c r="Q60" s="88"/>
      <c r="R60" s="198"/>
      <c r="S60" s="320"/>
      <c r="T60" s="121"/>
      <c r="U60" s="358"/>
      <c r="V60" s="358"/>
      <c r="W60" s="359"/>
      <c r="X60" s="334"/>
      <c r="Y60" s="339"/>
      <c r="Z60" s="339"/>
      <c r="AA60" s="339"/>
      <c r="AB60" s="123"/>
      <c r="AC60" s="178"/>
    </row>
    <row r="61" spans="2:29" s="28" customFormat="1" ht="30" customHeight="1" x14ac:dyDescent="0.25">
      <c r="B61" s="98" t="s">
        <v>106</v>
      </c>
      <c r="C61" s="478" t="s">
        <v>107</v>
      </c>
      <c r="D61" s="478"/>
      <c r="E61" s="478"/>
      <c r="F61" s="478"/>
      <c r="G61" s="478"/>
      <c r="H61" s="478"/>
      <c r="I61" s="478"/>
      <c r="J61" s="478"/>
      <c r="K61" s="482" t="s">
        <v>145</v>
      </c>
      <c r="L61" s="478"/>
      <c r="M61" s="483"/>
      <c r="N61" s="89">
        <v>3376</v>
      </c>
      <c r="O61" s="24">
        <v>0</v>
      </c>
      <c r="P61" s="30">
        <f t="shared" si="6"/>
        <v>0</v>
      </c>
      <c r="Q61" s="88">
        <f>N61*P61</f>
        <v>0</v>
      </c>
      <c r="R61" s="198"/>
      <c r="S61" s="321">
        <f>P61</f>
        <v>0</v>
      </c>
      <c r="T61" s="121"/>
      <c r="U61" s="358"/>
      <c r="V61" s="358"/>
      <c r="W61" s="359"/>
      <c r="X61" s="334"/>
      <c r="Y61" s="339"/>
      <c r="Z61" s="339"/>
      <c r="AA61" s="339"/>
      <c r="AB61" s="122">
        <f>S61/2</f>
        <v>0</v>
      </c>
      <c r="AC61" s="178">
        <f>AB61</f>
        <v>0</v>
      </c>
    </row>
    <row r="62" spans="2:29" s="28" customFormat="1" ht="21" hidden="1" customHeight="1" x14ac:dyDescent="0.25">
      <c r="B62" s="98"/>
      <c r="C62" s="100"/>
      <c r="D62" s="100"/>
      <c r="E62" s="100"/>
      <c r="F62" s="100"/>
      <c r="G62" s="100"/>
      <c r="H62" s="100"/>
      <c r="I62" s="99"/>
      <c r="J62" s="99"/>
      <c r="K62" s="101"/>
      <c r="L62" s="100"/>
      <c r="M62" s="156"/>
      <c r="N62" s="89"/>
      <c r="O62" s="29"/>
      <c r="P62" s="30"/>
      <c r="Q62" s="88"/>
      <c r="R62" s="198"/>
      <c r="S62" s="320"/>
      <c r="T62" s="121"/>
      <c r="U62" s="358"/>
      <c r="V62" s="358"/>
      <c r="W62" s="359"/>
      <c r="X62" s="334"/>
      <c r="Y62" s="339"/>
      <c r="Z62" s="339"/>
      <c r="AA62" s="339"/>
      <c r="AB62" s="123"/>
      <c r="AC62" s="178"/>
    </row>
    <row r="63" spans="2:29" s="28" customFormat="1" ht="30" customHeight="1" x14ac:dyDescent="0.25">
      <c r="B63" s="98" t="s">
        <v>108</v>
      </c>
      <c r="C63" s="478" t="s">
        <v>109</v>
      </c>
      <c r="D63" s="478"/>
      <c r="E63" s="478"/>
      <c r="F63" s="478"/>
      <c r="G63" s="478"/>
      <c r="H63" s="478"/>
      <c r="I63" s="478"/>
      <c r="J63" s="478"/>
      <c r="K63" s="482" t="s">
        <v>146</v>
      </c>
      <c r="L63" s="478"/>
      <c r="M63" s="483"/>
      <c r="N63" s="89">
        <v>6752</v>
      </c>
      <c r="O63" s="24">
        <v>0</v>
      </c>
      <c r="P63" s="30">
        <f t="shared" ref="P63" si="7">IF(ISNUMBER(O63),O63,0)</f>
        <v>0</v>
      </c>
      <c r="Q63" s="88">
        <f>N63*P63</f>
        <v>0</v>
      </c>
      <c r="R63" s="198"/>
      <c r="S63" s="321">
        <f>P63</f>
        <v>0</v>
      </c>
      <c r="T63" s="121"/>
      <c r="U63" s="358"/>
      <c r="V63" s="358"/>
      <c r="W63" s="359"/>
      <c r="X63" s="334"/>
      <c r="Y63" s="339"/>
      <c r="Z63" s="339"/>
      <c r="AA63" s="339"/>
      <c r="AB63" s="122">
        <f>S63/2</f>
        <v>0</v>
      </c>
      <c r="AC63" s="178">
        <f>AB63</f>
        <v>0</v>
      </c>
    </row>
    <row r="64" spans="2:29" s="28" customFormat="1" ht="22.5" hidden="1" customHeight="1" x14ac:dyDescent="0.25">
      <c r="B64" s="98"/>
      <c r="C64" s="100"/>
      <c r="D64" s="100"/>
      <c r="E64" s="100"/>
      <c r="F64" s="100"/>
      <c r="G64" s="100"/>
      <c r="H64" s="100"/>
      <c r="I64" s="99"/>
      <c r="J64" s="99"/>
      <c r="K64" s="101"/>
      <c r="L64" s="100"/>
      <c r="M64" s="156"/>
      <c r="N64" s="89"/>
      <c r="O64" s="29"/>
      <c r="P64" s="30"/>
      <c r="Q64" s="88"/>
      <c r="R64" s="198"/>
      <c r="S64" s="320"/>
      <c r="T64" s="121"/>
      <c r="U64" s="358"/>
      <c r="V64" s="358"/>
      <c r="W64" s="359"/>
      <c r="X64" s="334"/>
      <c r="Y64" s="339"/>
      <c r="Z64" s="339"/>
      <c r="AA64" s="339"/>
      <c r="AB64" s="123"/>
      <c r="AC64" s="178"/>
    </row>
    <row r="65" spans="2:29" s="28" customFormat="1" ht="30" customHeight="1" x14ac:dyDescent="0.25">
      <c r="B65" s="98" t="s">
        <v>110</v>
      </c>
      <c r="C65" s="478" t="s">
        <v>167</v>
      </c>
      <c r="D65" s="478"/>
      <c r="E65" s="478"/>
      <c r="F65" s="478"/>
      <c r="G65" s="478"/>
      <c r="H65" s="478"/>
      <c r="I65" s="478"/>
      <c r="J65" s="478"/>
      <c r="K65" s="482" t="s">
        <v>147</v>
      </c>
      <c r="L65" s="478"/>
      <c r="M65" s="483"/>
      <c r="N65" s="89">
        <v>10128</v>
      </c>
      <c r="O65" s="24">
        <v>0</v>
      </c>
      <c r="P65" s="30">
        <f t="shared" ref="P65:P83" si="8">IF(ISNUMBER(O65),O65,0)</f>
        <v>0</v>
      </c>
      <c r="Q65" s="88">
        <f>N65*P65</f>
        <v>0</v>
      </c>
      <c r="R65" s="198"/>
      <c r="S65" s="321">
        <f>P65</f>
        <v>0</v>
      </c>
      <c r="T65" s="121"/>
      <c r="U65" s="358"/>
      <c r="V65" s="358"/>
      <c r="W65" s="359"/>
      <c r="X65" s="334"/>
      <c r="Y65" s="339"/>
      <c r="Z65" s="339"/>
      <c r="AA65" s="339"/>
      <c r="AB65" s="122">
        <f>S65</f>
        <v>0</v>
      </c>
      <c r="AC65" s="178">
        <f>AB65</f>
        <v>0</v>
      </c>
    </row>
    <row r="66" spans="2:29" s="28" customFormat="1" ht="20.25" hidden="1" customHeight="1" x14ac:dyDescent="0.25">
      <c r="B66" s="98"/>
      <c r="C66" s="100"/>
      <c r="D66" s="100"/>
      <c r="E66" s="100"/>
      <c r="F66" s="100"/>
      <c r="G66" s="100"/>
      <c r="H66" s="100"/>
      <c r="I66" s="99"/>
      <c r="J66" s="99"/>
      <c r="K66" s="101"/>
      <c r="L66" s="100"/>
      <c r="M66" s="156"/>
      <c r="N66" s="89"/>
      <c r="O66" s="29"/>
      <c r="P66" s="30"/>
      <c r="Q66" s="88"/>
      <c r="R66" s="198"/>
      <c r="S66" s="320"/>
      <c r="T66" s="121"/>
      <c r="U66" s="358"/>
      <c r="V66" s="358"/>
      <c r="W66" s="359"/>
      <c r="X66" s="334"/>
      <c r="Y66" s="339"/>
      <c r="Z66" s="339"/>
      <c r="AA66" s="339"/>
      <c r="AB66" s="123"/>
      <c r="AC66" s="178"/>
    </row>
    <row r="67" spans="2:29" s="28" customFormat="1" ht="30" customHeight="1" x14ac:dyDescent="0.25">
      <c r="B67" s="98" t="s">
        <v>111</v>
      </c>
      <c r="C67" s="478" t="s">
        <v>112</v>
      </c>
      <c r="D67" s="478"/>
      <c r="E67" s="478"/>
      <c r="F67" s="478"/>
      <c r="G67" s="478"/>
      <c r="H67" s="478"/>
      <c r="I67" s="478"/>
      <c r="J67" s="478"/>
      <c r="K67" s="482" t="s">
        <v>147</v>
      </c>
      <c r="L67" s="478"/>
      <c r="M67" s="483"/>
      <c r="N67" s="89">
        <v>10128</v>
      </c>
      <c r="O67" s="24">
        <v>0</v>
      </c>
      <c r="P67" s="30">
        <f t="shared" si="8"/>
        <v>0</v>
      </c>
      <c r="Q67" s="88">
        <f>N67*P67</f>
        <v>0</v>
      </c>
      <c r="R67" s="198"/>
      <c r="S67" s="321">
        <f>P67</f>
        <v>0</v>
      </c>
      <c r="T67" s="122"/>
      <c r="U67" s="358"/>
      <c r="V67" s="358"/>
      <c r="W67" s="359"/>
      <c r="X67" s="334"/>
      <c r="Y67" s="339"/>
      <c r="Z67" s="339"/>
      <c r="AA67" s="339"/>
      <c r="AB67" s="122">
        <f>S67</f>
        <v>0</v>
      </c>
      <c r="AC67" s="178">
        <f>AB67</f>
        <v>0</v>
      </c>
    </row>
    <row r="68" spans="2:29" s="28" customFormat="1" ht="19.5" hidden="1" customHeight="1" x14ac:dyDescent="0.25">
      <c r="B68" s="98"/>
      <c r="C68" s="100"/>
      <c r="D68" s="100"/>
      <c r="E68" s="100"/>
      <c r="F68" s="100"/>
      <c r="G68" s="100"/>
      <c r="H68" s="100"/>
      <c r="I68" s="99"/>
      <c r="J68" s="99"/>
      <c r="K68" s="101"/>
      <c r="L68" s="100"/>
      <c r="M68" s="156"/>
      <c r="N68" s="89"/>
      <c r="O68" s="29"/>
      <c r="P68" s="30"/>
      <c r="Q68" s="88"/>
      <c r="R68" s="198"/>
      <c r="S68" s="321"/>
      <c r="T68" s="122"/>
      <c r="U68" s="358"/>
      <c r="V68" s="358"/>
      <c r="W68" s="359"/>
      <c r="X68" s="334"/>
      <c r="Y68" s="339"/>
      <c r="Z68" s="339"/>
      <c r="AA68" s="339"/>
      <c r="AB68" s="122"/>
      <c r="AC68" s="178"/>
    </row>
    <row r="69" spans="2:29" s="28" customFormat="1" ht="30" customHeight="1" x14ac:dyDescent="0.25">
      <c r="B69" s="98" t="s">
        <v>113</v>
      </c>
      <c r="C69" s="478" t="s">
        <v>114</v>
      </c>
      <c r="D69" s="478"/>
      <c r="E69" s="478"/>
      <c r="F69" s="478"/>
      <c r="G69" s="478"/>
      <c r="H69" s="478"/>
      <c r="I69" s="478"/>
      <c r="J69" s="478"/>
      <c r="K69" s="482" t="s">
        <v>148</v>
      </c>
      <c r="L69" s="478"/>
      <c r="M69" s="483"/>
      <c r="N69" s="89">
        <v>33760</v>
      </c>
      <c r="O69" s="24">
        <v>0</v>
      </c>
      <c r="P69" s="30">
        <f t="shared" si="8"/>
        <v>0</v>
      </c>
      <c r="Q69" s="88">
        <f>N69*P69</f>
        <v>0</v>
      </c>
      <c r="R69" s="198"/>
      <c r="S69" s="321">
        <f>P69</f>
        <v>0</v>
      </c>
      <c r="T69" s="122"/>
      <c r="U69" s="358"/>
      <c r="V69" s="358"/>
      <c r="W69" s="359"/>
      <c r="X69" s="334"/>
      <c r="Y69" s="339"/>
      <c r="Z69" s="339"/>
      <c r="AA69" s="339"/>
      <c r="AB69" s="122">
        <f>S69</f>
        <v>0</v>
      </c>
      <c r="AC69" s="178">
        <f>AB69</f>
        <v>0</v>
      </c>
    </row>
    <row r="70" spans="2:29" s="28" customFormat="1" ht="24.75" hidden="1" customHeight="1" x14ac:dyDescent="0.25">
      <c r="B70" s="98"/>
      <c r="C70" s="100"/>
      <c r="D70" s="100"/>
      <c r="E70" s="100"/>
      <c r="F70" s="100"/>
      <c r="G70" s="100"/>
      <c r="H70" s="100"/>
      <c r="I70" s="99"/>
      <c r="J70" s="99"/>
      <c r="K70" s="101"/>
      <c r="L70" s="100"/>
      <c r="M70" s="156"/>
      <c r="N70" s="89"/>
      <c r="O70" s="29"/>
      <c r="P70" s="30"/>
      <c r="Q70" s="88"/>
      <c r="R70" s="198"/>
      <c r="S70" s="321"/>
      <c r="T70" s="122"/>
      <c r="U70" s="358"/>
      <c r="V70" s="358"/>
      <c r="W70" s="359"/>
      <c r="X70" s="334"/>
      <c r="Y70" s="339"/>
      <c r="Z70" s="339"/>
      <c r="AA70" s="339"/>
      <c r="AB70" s="122"/>
      <c r="AC70" s="178"/>
    </row>
    <row r="71" spans="2:29" s="28" customFormat="1" ht="30" customHeight="1" x14ac:dyDescent="0.25">
      <c r="B71" s="98" t="s">
        <v>115</v>
      </c>
      <c r="C71" s="478" t="s">
        <v>116</v>
      </c>
      <c r="D71" s="478"/>
      <c r="E71" s="478"/>
      <c r="F71" s="478"/>
      <c r="G71" s="478"/>
      <c r="H71" s="478"/>
      <c r="I71" s="478"/>
      <c r="J71" s="478"/>
      <c r="K71" s="482" t="s">
        <v>148</v>
      </c>
      <c r="L71" s="478"/>
      <c r="M71" s="483"/>
      <c r="N71" s="89">
        <v>33760</v>
      </c>
      <c r="O71" s="24">
        <v>0</v>
      </c>
      <c r="P71" s="30">
        <f t="shared" si="8"/>
        <v>0</v>
      </c>
      <c r="Q71" s="88">
        <f>N71*P71</f>
        <v>0</v>
      </c>
      <c r="R71" s="198"/>
      <c r="S71" s="321">
        <f>P71</f>
        <v>0</v>
      </c>
      <c r="T71" s="122"/>
      <c r="U71" s="358"/>
      <c r="V71" s="358"/>
      <c r="W71" s="359"/>
      <c r="X71" s="334"/>
      <c r="Y71" s="339"/>
      <c r="Z71" s="339"/>
      <c r="AA71" s="339"/>
      <c r="AB71" s="122">
        <f>S71</f>
        <v>0</v>
      </c>
      <c r="AC71" s="178">
        <f>AB71</f>
        <v>0</v>
      </c>
    </row>
    <row r="72" spans="2:29" s="28" customFormat="1" ht="16.5" hidden="1" customHeight="1" x14ac:dyDescent="0.25">
      <c r="B72" s="98"/>
      <c r="C72" s="100"/>
      <c r="D72" s="100"/>
      <c r="E72" s="100"/>
      <c r="F72" s="100"/>
      <c r="G72" s="100"/>
      <c r="H72" s="100"/>
      <c r="I72" s="99"/>
      <c r="J72" s="99"/>
      <c r="K72" s="101"/>
      <c r="L72" s="100"/>
      <c r="M72" s="156"/>
      <c r="N72" s="89"/>
      <c r="O72" s="29"/>
      <c r="P72" s="30"/>
      <c r="Q72" s="88"/>
      <c r="R72" s="198"/>
      <c r="S72" s="321"/>
      <c r="T72" s="122"/>
      <c r="U72" s="358"/>
      <c r="V72" s="358"/>
      <c r="W72" s="359"/>
      <c r="X72" s="334"/>
      <c r="Y72" s="339"/>
      <c r="Z72" s="339"/>
      <c r="AA72" s="339"/>
      <c r="AB72" s="122"/>
      <c r="AC72" s="178"/>
    </row>
    <row r="73" spans="2:29" s="28" customFormat="1" ht="30" customHeight="1" x14ac:dyDescent="0.25">
      <c r="B73" s="98" t="s">
        <v>117</v>
      </c>
      <c r="C73" s="478" t="s">
        <v>118</v>
      </c>
      <c r="D73" s="478"/>
      <c r="E73" s="478"/>
      <c r="F73" s="478"/>
      <c r="G73" s="478"/>
      <c r="H73" s="478"/>
      <c r="I73" s="478"/>
      <c r="J73" s="478"/>
      <c r="K73" s="482" t="s">
        <v>178</v>
      </c>
      <c r="L73" s="478"/>
      <c r="M73" s="483"/>
      <c r="N73" s="89">
        <v>8492</v>
      </c>
      <c r="O73" s="24">
        <v>0</v>
      </c>
      <c r="P73" s="30">
        <f t="shared" si="8"/>
        <v>0</v>
      </c>
      <c r="Q73" s="88">
        <f>N73*P73</f>
        <v>0</v>
      </c>
      <c r="R73" s="198"/>
      <c r="S73" s="321">
        <f>P73*2</f>
        <v>0</v>
      </c>
      <c r="T73" s="121"/>
      <c r="U73" s="360"/>
      <c r="V73" s="358"/>
      <c r="W73" s="359"/>
      <c r="X73" s="334"/>
      <c r="Y73" s="339"/>
      <c r="Z73" s="339"/>
      <c r="AA73" s="339"/>
      <c r="AB73" s="122">
        <f>S73/2</f>
        <v>0</v>
      </c>
      <c r="AC73" s="178">
        <f>AB73</f>
        <v>0</v>
      </c>
    </row>
    <row r="74" spans="2:29" s="28" customFormat="1" ht="15" hidden="1" customHeight="1" x14ac:dyDescent="0.25">
      <c r="B74" s="98"/>
      <c r="C74" s="100"/>
      <c r="D74" s="100"/>
      <c r="E74" s="100"/>
      <c r="F74" s="100"/>
      <c r="G74" s="100"/>
      <c r="H74" s="100"/>
      <c r="I74" s="99"/>
      <c r="J74" s="99"/>
      <c r="K74" s="101"/>
      <c r="L74" s="100"/>
      <c r="M74" s="156"/>
      <c r="N74" s="89"/>
      <c r="O74" s="29"/>
      <c r="P74" s="30"/>
      <c r="Q74" s="88"/>
      <c r="R74" s="198"/>
      <c r="S74" s="321"/>
      <c r="T74" s="121"/>
      <c r="U74" s="360"/>
      <c r="V74" s="358"/>
      <c r="W74" s="359"/>
      <c r="X74" s="334"/>
      <c r="Y74" s="339"/>
      <c r="Z74" s="339"/>
      <c r="AA74" s="339"/>
      <c r="AB74" s="123"/>
      <c r="AC74" s="178"/>
    </row>
    <row r="75" spans="2:29" s="28" customFormat="1" ht="30" customHeight="1" x14ac:dyDescent="0.25">
      <c r="B75" s="98" t="s">
        <v>119</v>
      </c>
      <c r="C75" s="478" t="s">
        <v>120</v>
      </c>
      <c r="D75" s="478"/>
      <c r="E75" s="478"/>
      <c r="F75" s="478"/>
      <c r="G75" s="478"/>
      <c r="H75" s="478"/>
      <c r="I75" s="478"/>
      <c r="J75" s="478"/>
      <c r="K75" s="482" t="s">
        <v>179</v>
      </c>
      <c r="L75" s="478"/>
      <c r="M75" s="483"/>
      <c r="N75" s="89">
        <v>23950</v>
      </c>
      <c r="O75" s="24">
        <v>0</v>
      </c>
      <c r="P75" s="30">
        <f t="shared" si="8"/>
        <v>0</v>
      </c>
      <c r="Q75" s="88">
        <f>N75*P75</f>
        <v>0</v>
      </c>
      <c r="R75" s="198"/>
      <c r="S75" s="321">
        <f>P75</f>
        <v>0</v>
      </c>
      <c r="T75" s="121"/>
      <c r="U75" s="360"/>
      <c r="V75" s="358"/>
      <c r="W75" s="359"/>
      <c r="X75" s="334"/>
      <c r="Y75" s="339"/>
      <c r="Z75" s="339"/>
      <c r="AA75" s="339"/>
      <c r="AB75" s="122">
        <f t="shared" ref="AB75:AB81" si="9">S75</f>
        <v>0</v>
      </c>
      <c r="AC75" s="178">
        <f>AB75</f>
        <v>0</v>
      </c>
    </row>
    <row r="76" spans="2:29" s="28" customFormat="1" ht="21" hidden="1" customHeight="1" x14ac:dyDescent="0.25">
      <c r="B76" s="98"/>
      <c r="C76" s="100"/>
      <c r="D76" s="100"/>
      <c r="E76" s="100"/>
      <c r="F76" s="100"/>
      <c r="G76" s="100"/>
      <c r="H76" s="100"/>
      <c r="I76" s="99"/>
      <c r="J76" s="99"/>
      <c r="K76" s="155"/>
      <c r="L76" s="147"/>
      <c r="M76" s="156"/>
      <c r="N76" s="89"/>
      <c r="O76" s="29"/>
      <c r="P76" s="30"/>
      <c r="Q76" s="88"/>
      <c r="R76" s="198"/>
      <c r="S76" s="321"/>
      <c r="T76" s="121"/>
      <c r="U76" s="360"/>
      <c r="V76" s="358"/>
      <c r="W76" s="359"/>
      <c r="X76" s="334"/>
      <c r="Y76" s="339"/>
      <c r="Z76" s="339"/>
      <c r="AA76" s="339"/>
      <c r="AB76" s="123"/>
      <c r="AC76" s="178"/>
    </row>
    <row r="77" spans="2:29" s="28" customFormat="1" ht="30" customHeight="1" x14ac:dyDescent="0.25">
      <c r="B77" s="98" t="s">
        <v>121</v>
      </c>
      <c r="C77" s="478" t="s">
        <v>122</v>
      </c>
      <c r="D77" s="478"/>
      <c r="E77" s="478"/>
      <c r="F77" s="478"/>
      <c r="G77" s="478"/>
      <c r="H77" s="478"/>
      <c r="I77" s="478"/>
      <c r="J77" s="478"/>
      <c r="K77" s="482" t="s">
        <v>180</v>
      </c>
      <c r="L77" s="478"/>
      <c r="M77" s="483"/>
      <c r="N77" s="89">
        <v>9336</v>
      </c>
      <c r="O77" s="24">
        <v>0</v>
      </c>
      <c r="P77" s="30">
        <f t="shared" si="8"/>
        <v>0</v>
      </c>
      <c r="Q77" s="88">
        <f>N77*P77</f>
        <v>0</v>
      </c>
      <c r="R77" s="198"/>
      <c r="S77" s="321">
        <f>P77*2</f>
        <v>0</v>
      </c>
      <c r="T77" s="121"/>
      <c r="U77" s="360"/>
      <c r="V77" s="358"/>
      <c r="W77" s="359"/>
      <c r="X77" s="334"/>
      <c r="Y77" s="339"/>
      <c r="Z77" s="339"/>
      <c r="AA77" s="339"/>
      <c r="AB77" s="122">
        <f>S77</f>
        <v>0</v>
      </c>
      <c r="AC77" s="178">
        <f>AB77</f>
        <v>0</v>
      </c>
    </row>
    <row r="78" spans="2:29" s="28" customFormat="1" ht="10.5" hidden="1" customHeight="1" x14ac:dyDescent="0.25">
      <c r="B78" s="98"/>
      <c r="C78" s="100"/>
      <c r="D78" s="100"/>
      <c r="E78" s="100"/>
      <c r="F78" s="100"/>
      <c r="G78" s="100"/>
      <c r="H78" s="100"/>
      <c r="I78" s="99"/>
      <c r="J78" s="99"/>
      <c r="K78" s="155"/>
      <c r="L78" s="147"/>
      <c r="M78" s="156"/>
      <c r="N78" s="89"/>
      <c r="O78" s="29"/>
      <c r="P78" s="30"/>
      <c r="Q78" s="88"/>
      <c r="R78" s="198"/>
      <c r="S78" s="321"/>
      <c r="T78" s="121"/>
      <c r="U78" s="360"/>
      <c r="V78" s="358"/>
      <c r="W78" s="359"/>
      <c r="X78" s="334"/>
      <c r="Y78" s="339"/>
      <c r="Z78" s="339"/>
      <c r="AA78" s="339"/>
      <c r="AB78" s="122"/>
      <c r="AC78" s="178"/>
    </row>
    <row r="79" spans="2:29" s="28" customFormat="1" ht="30" customHeight="1" x14ac:dyDescent="0.25">
      <c r="B79" s="98" t="s">
        <v>123</v>
      </c>
      <c r="C79" s="478" t="s">
        <v>124</v>
      </c>
      <c r="D79" s="478"/>
      <c r="E79" s="478"/>
      <c r="F79" s="478"/>
      <c r="G79" s="478"/>
      <c r="H79" s="478"/>
      <c r="I79" s="478"/>
      <c r="J79" s="478"/>
      <c r="K79" s="482" t="s">
        <v>181</v>
      </c>
      <c r="L79" s="478"/>
      <c r="M79" s="483"/>
      <c r="N79" s="89">
        <v>12600</v>
      </c>
      <c r="O79" s="24">
        <v>0</v>
      </c>
      <c r="P79" s="30">
        <f t="shared" si="8"/>
        <v>0</v>
      </c>
      <c r="Q79" s="88">
        <f>N79*P79</f>
        <v>0</v>
      </c>
      <c r="R79" s="198"/>
      <c r="S79" s="321">
        <f>P79</f>
        <v>0</v>
      </c>
      <c r="T79" s="121"/>
      <c r="U79" s="360"/>
      <c r="V79" s="358"/>
      <c r="W79" s="359"/>
      <c r="X79" s="334"/>
      <c r="Y79" s="339"/>
      <c r="Z79" s="339"/>
      <c r="AA79" s="339"/>
      <c r="AB79" s="122">
        <f t="shared" si="9"/>
        <v>0</v>
      </c>
      <c r="AC79" s="178">
        <f>AB79</f>
        <v>0</v>
      </c>
    </row>
    <row r="80" spans="2:29" s="28" customFormat="1" ht="14.25" hidden="1" customHeight="1" x14ac:dyDescent="0.25">
      <c r="B80" s="98"/>
      <c r="C80" s="100"/>
      <c r="D80" s="100"/>
      <c r="E80" s="100"/>
      <c r="F80" s="100"/>
      <c r="G80" s="100"/>
      <c r="H80" s="100"/>
      <c r="I80" s="99"/>
      <c r="J80" s="99"/>
      <c r="K80" s="155"/>
      <c r="L80" s="147"/>
      <c r="M80" s="156"/>
      <c r="N80" s="89"/>
      <c r="O80" s="29"/>
      <c r="P80" s="30"/>
      <c r="Q80" s="88"/>
      <c r="R80" s="198"/>
      <c r="S80" s="321"/>
      <c r="T80" s="121"/>
      <c r="U80" s="360"/>
      <c r="V80" s="358"/>
      <c r="W80" s="359"/>
      <c r="X80" s="334"/>
      <c r="Y80" s="339"/>
      <c r="Z80" s="339"/>
      <c r="AA80" s="339"/>
      <c r="AB80" s="122"/>
      <c r="AC80" s="178"/>
    </row>
    <row r="81" spans="2:41" s="28" customFormat="1" ht="30" customHeight="1" x14ac:dyDescent="0.25">
      <c r="B81" s="98" t="s">
        <v>125</v>
      </c>
      <c r="C81" s="478" t="s">
        <v>126</v>
      </c>
      <c r="D81" s="478"/>
      <c r="E81" s="478"/>
      <c r="F81" s="478"/>
      <c r="G81" s="478"/>
      <c r="H81" s="478"/>
      <c r="I81" s="478"/>
      <c r="J81" s="478"/>
      <c r="K81" s="482" t="s">
        <v>182</v>
      </c>
      <c r="L81" s="478"/>
      <c r="M81" s="483"/>
      <c r="N81" s="89">
        <v>53770</v>
      </c>
      <c r="O81" s="24">
        <v>0</v>
      </c>
      <c r="P81" s="30">
        <f t="shared" si="8"/>
        <v>0</v>
      </c>
      <c r="Q81" s="88">
        <f>N81*P81</f>
        <v>0</v>
      </c>
      <c r="R81" s="198"/>
      <c r="S81" s="321">
        <f>P81*2</f>
        <v>0</v>
      </c>
      <c r="T81" s="121"/>
      <c r="U81" s="360"/>
      <c r="V81" s="358"/>
      <c r="W81" s="359"/>
      <c r="X81" s="334"/>
      <c r="Y81" s="339"/>
      <c r="Z81" s="339"/>
      <c r="AA81" s="339"/>
      <c r="AB81" s="122">
        <f t="shared" si="9"/>
        <v>0</v>
      </c>
      <c r="AC81" s="178">
        <f>AB81</f>
        <v>0</v>
      </c>
    </row>
    <row r="82" spans="2:41" s="28" customFormat="1" ht="19.5" hidden="1" customHeight="1" x14ac:dyDescent="0.25">
      <c r="B82" s="102"/>
      <c r="C82" s="103"/>
      <c r="D82" s="103"/>
      <c r="E82" s="103"/>
      <c r="F82" s="103"/>
      <c r="G82" s="103"/>
      <c r="H82" s="103"/>
      <c r="I82" s="104"/>
      <c r="J82" s="104"/>
      <c r="K82" s="155"/>
      <c r="L82" s="147"/>
      <c r="M82" s="156"/>
      <c r="N82" s="91"/>
      <c r="O82" s="29"/>
      <c r="P82" s="31"/>
      <c r="Q82" s="90"/>
      <c r="R82" s="198"/>
      <c r="S82" s="322"/>
      <c r="T82" s="124"/>
      <c r="U82" s="361"/>
      <c r="V82" s="362"/>
      <c r="W82" s="363"/>
      <c r="X82" s="335"/>
      <c r="Y82" s="340"/>
      <c r="Z82" s="340"/>
      <c r="AA82" s="340"/>
      <c r="AB82" s="126"/>
      <c r="AC82" s="179"/>
    </row>
    <row r="83" spans="2:41" s="28" customFormat="1" ht="30" customHeight="1" thickBot="1" x14ac:dyDescent="0.3">
      <c r="B83" s="105" t="s">
        <v>127</v>
      </c>
      <c r="C83" s="499" t="s">
        <v>128</v>
      </c>
      <c r="D83" s="499"/>
      <c r="E83" s="499"/>
      <c r="F83" s="499"/>
      <c r="G83" s="499"/>
      <c r="H83" s="499"/>
      <c r="I83" s="499"/>
      <c r="J83" s="499"/>
      <c r="K83" s="537" t="s">
        <v>154</v>
      </c>
      <c r="L83" s="499"/>
      <c r="M83" s="538"/>
      <c r="N83" s="169">
        <v>105000</v>
      </c>
      <c r="O83" s="24">
        <v>0</v>
      </c>
      <c r="P83" s="39">
        <f t="shared" si="8"/>
        <v>0</v>
      </c>
      <c r="Q83" s="92">
        <f>N83*P83</f>
        <v>0</v>
      </c>
      <c r="R83" s="198"/>
      <c r="S83" s="323"/>
      <c r="T83" s="128"/>
      <c r="U83" s="364">
        <f>P83</f>
        <v>0</v>
      </c>
      <c r="V83" s="364"/>
      <c r="W83" s="365"/>
      <c r="X83" s="336">
        <f>IF($P83&lt;&gt;0,"X",0)</f>
        <v>0</v>
      </c>
      <c r="Y83" s="341">
        <f>IF($P83&lt;&gt;0,"XXX",0)</f>
        <v>0</v>
      </c>
      <c r="Z83" s="341">
        <f>IF($P83&lt;&gt;0,"XXX",0)</f>
        <v>0</v>
      </c>
      <c r="AA83" s="341">
        <f>IF($P83&lt;&gt;0,"XXX",0)</f>
        <v>0</v>
      </c>
      <c r="AB83" s="129"/>
      <c r="AC83" s="180"/>
    </row>
    <row r="84" spans="2:41" s="28" customFormat="1" ht="18.75" customHeight="1" thickBot="1" x14ac:dyDescent="0.3">
      <c r="B84" s="269" t="s">
        <v>58</v>
      </c>
      <c r="C84" s="270"/>
      <c r="D84" s="270"/>
      <c r="E84" s="270"/>
      <c r="F84" s="270"/>
      <c r="G84" s="270"/>
      <c r="H84" s="270"/>
      <c r="I84" s="270"/>
      <c r="J84" s="270"/>
      <c r="K84" s="597" t="str">
        <f>K10</f>
        <v xml:space="preserve"> za VOŠ zbývá rozdělit</v>
      </c>
      <c r="L84" s="597"/>
      <c r="M84" s="597"/>
      <c r="N84" s="266">
        <f>IF(OR($Q$84&lt;$G$6,$Q$84&gt;$H$7)," ",P84 )</f>
        <v>0</v>
      </c>
      <c r="O84" s="266"/>
      <c r="P84" s="267">
        <f>H7-Q84</f>
        <v>0</v>
      </c>
      <c r="Q84" s="268">
        <f>SUM(Q57:Q83)</f>
        <v>0</v>
      </c>
      <c r="R84" s="198">
        <f>IF(OR(X57&lt;&gt;0,X59&lt;&gt;0,X83&lt;&gt;0,),"1",0)</f>
        <v>0</v>
      </c>
      <c r="S84" s="301">
        <v>54000</v>
      </c>
      <c r="T84" s="189">
        <v>50501</v>
      </c>
      <c r="U84" s="189">
        <v>52601</v>
      </c>
      <c r="V84" s="189">
        <v>52105</v>
      </c>
      <c r="W84" s="302">
        <v>51212</v>
      </c>
      <c r="X84" s="188">
        <v>51010</v>
      </c>
      <c r="Y84" s="189">
        <v>51610</v>
      </c>
      <c r="Z84" s="189">
        <v>51710</v>
      </c>
      <c r="AA84" s="189">
        <v>51510</v>
      </c>
      <c r="AB84" s="190">
        <v>52510</v>
      </c>
      <c r="AC84" s="191">
        <v>60000</v>
      </c>
    </row>
    <row r="85" spans="2:41" s="28" customFormat="1" ht="17.25" customHeight="1" thickBot="1" x14ac:dyDescent="0.3">
      <c r="B85" s="40"/>
      <c r="C85" s="41"/>
      <c r="D85" s="41"/>
      <c r="E85" s="41"/>
      <c r="F85" s="42"/>
      <c r="G85" s="42"/>
      <c r="H85" s="41"/>
      <c r="I85" s="41"/>
      <c r="J85" s="43"/>
      <c r="K85" s="41"/>
      <c r="L85" s="41"/>
      <c r="M85" s="41"/>
      <c r="N85" s="41"/>
      <c r="O85" s="41"/>
      <c r="P85" s="41"/>
      <c r="Q85" s="193"/>
      <c r="R85" s="198">
        <f>IF(SUM($X$57:$X$83)&lt;&gt;0,1,0)</f>
        <v>0</v>
      </c>
      <c r="S85" s="202">
        <f>SUM(S11:S55)+SUM(S57:S83)</f>
        <v>0</v>
      </c>
      <c r="T85" s="317">
        <f>ROUND(SUM(T11:T55)+SUM(T57:T83),2)</f>
        <v>0</v>
      </c>
      <c r="U85" s="317">
        <f>ROUND(SUM(U11:U55)+SUM(U57:U83),2)</f>
        <v>0</v>
      </c>
      <c r="V85" s="202">
        <f>SUM(V11:V55)+SUM(V57:V83)</f>
        <v>0</v>
      </c>
      <c r="W85" s="303">
        <f>SUM(W11:W55)+SUM(W57:W83)</f>
        <v>0</v>
      </c>
      <c r="X85" s="203">
        <f>R84+R56</f>
        <v>0</v>
      </c>
      <c r="Y85" s="204">
        <f>IF(OR(Y57&lt;&gt;0,Y59&lt;&gt;0,Y83&lt;&gt;0,Y11&lt;&gt;0,Y13&lt;&gt;0,Y15&lt;&gt;0,Y17&lt;&gt;0,Y19&lt;&gt;0,Y21&lt;&gt;0,Y51&lt;&gt;0,Y53&lt;&gt;0,Y55&lt;&gt;0),"XXX",0)</f>
        <v>0</v>
      </c>
      <c r="Z85" s="204">
        <f>IF(OR(Z57&lt;&gt;0,Z59&lt;&gt;0,Z83&lt;&gt;0,Z11&lt;&gt;0,Z13&lt;&gt;0,Z15&lt;&gt;0,Z17&lt;&gt;0,Z19&lt;&gt;0,Z21&lt;&gt;0,Z51&lt;&gt;0,Z53&lt;&gt;0,Z55&lt;&gt;0),"XXX",0)</f>
        <v>0</v>
      </c>
      <c r="AA85" s="205">
        <f>IF(OR(AA57&lt;&gt;0,AA59&lt;&gt;0,AA83&lt;&gt;0,AA11&lt;&gt;0,AA13&lt;&gt;0,AA15&lt;&gt;0,AA17&lt;&gt;0,AA19&lt;&gt;0,AA21&lt;&gt;0,AA51&lt;&gt;0,AA53&lt;&gt;0,AA55&lt;&gt;0),"XXX",0)</f>
        <v>0</v>
      </c>
      <c r="AB85" s="206">
        <f>ROUND(SUM(AB11:AB55)+SUM(AB57:AB83),0)</f>
        <v>0</v>
      </c>
      <c r="AC85" s="366">
        <f>FLOOR(SUM(AC11:AC55)+SUM(AC57:AC83),1)</f>
        <v>0</v>
      </c>
    </row>
    <row r="86" spans="2:41" s="28" customFormat="1" ht="18.75" customHeight="1" thickBot="1" x14ac:dyDescent="0.3">
      <c r="B86" s="45" t="s">
        <v>14</v>
      </c>
      <c r="C86" s="41"/>
      <c r="D86" s="41"/>
      <c r="E86" s="41"/>
      <c r="F86" s="46">
        <f>Q23+Q27+Q31</f>
        <v>0</v>
      </c>
      <c r="G86" s="42"/>
      <c r="H86" s="41"/>
      <c r="I86" s="41"/>
      <c r="J86" s="43"/>
      <c r="K86" s="41"/>
      <c r="L86" s="41"/>
      <c r="M86" s="41"/>
      <c r="N86" s="41"/>
      <c r="O86" s="195"/>
      <c r="P86" s="41"/>
      <c r="Q86" s="193"/>
      <c r="R86" s="198"/>
    </row>
    <row r="87" spans="2:41" s="28" customFormat="1" ht="18.75" customHeight="1" x14ac:dyDescent="0.25">
      <c r="B87" s="207" t="s">
        <v>34</v>
      </c>
      <c r="C87" s="655" t="s">
        <v>35</v>
      </c>
      <c r="D87" s="656"/>
      <c r="E87" s="656"/>
      <c r="F87" s="656"/>
      <c r="G87" s="656"/>
      <c r="H87" s="656"/>
      <c r="I87" s="656"/>
      <c r="J87" s="657"/>
      <c r="K87" s="208" t="s">
        <v>36</v>
      </c>
      <c r="L87" s="209" t="s">
        <v>37</v>
      </c>
      <c r="M87" s="641" t="s">
        <v>38</v>
      </c>
      <c r="N87" s="642"/>
      <c r="O87" s="642"/>
      <c r="P87" s="642"/>
      <c r="Q87" s="643"/>
      <c r="R87" s="198"/>
    </row>
    <row r="88" spans="2:41" s="28" customFormat="1" ht="23.25" customHeight="1" x14ac:dyDescent="0.25">
      <c r="B88" s="521" t="s">
        <v>24</v>
      </c>
      <c r="C88" s="534" t="s">
        <v>23</v>
      </c>
      <c r="D88" s="535"/>
      <c r="E88" s="535"/>
      <c r="F88" s="535"/>
      <c r="G88" s="535"/>
      <c r="H88" s="535"/>
      <c r="I88" s="535"/>
      <c r="J88" s="536"/>
      <c r="K88" s="47">
        <v>54000</v>
      </c>
      <c r="L88" s="48">
        <f>S85</f>
        <v>0</v>
      </c>
      <c r="M88" s="506" t="s">
        <v>52</v>
      </c>
      <c r="N88" s="507"/>
      <c r="O88" s="507"/>
      <c r="P88" s="507"/>
      <c r="Q88" s="508"/>
      <c r="R88" s="198"/>
    </row>
    <row r="89" spans="2:41" s="28" customFormat="1" ht="23.25" customHeight="1" x14ac:dyDescent="0.25">
      <c r="B89" s="522"/>
      <c r="C89" s="503" t="s">
        <v>0</v>
      </c>
      <c r="D89" s="504"/>
      <c r="E89" s="504"/>
      <c r="F89" s="504"/>
      <c r="G89" s="504"/>
      <c r="H89" s="504"/>
      <c r="I89" s="504"/>
      <c r="J89" s="505"/>
      <c r="K89" s="47">
        <v>50501</v>
      </c>
      <c r="L89" s="49">
        <f>T85</f>
        <v>0</v>
      </c>
      <c r="M89" s="506" t="s">
        <v>52</v>
      </c>
      <c r="N89" s="507"/>
      <c r="O89" s="507"/>
      <c r="P89" s="507"/>
      <c r="Q89" s="508"/>
      <c r="R89" s="198"/>
    </row>
    <row r="90" spans="2:41" s="28" customFormat="1" ht="23.25" customHeight="1" x14ac:dyDescent="0.25">
      <c r="B90" s="522"/>
      <c r="C90" s="503" t="s">
        <v>1</v>
      </c>
      <c r="D90" s="504"/>
      <c r="E90" s="504"/>
      <c r="F90" s="504"/>
      <c r="G90" s="504"/>
      <c r="H90" s="504"/>
      <c r="I90" s="504"/>
      <c r="J90" s="505"/>
      <c r="K90" s="47">
        <v>52601</v>
      </c>
      <c r="L90" s="49">
        <f>U85</f>
        <v>0</v>
      </c>
      <c r="M90" s="506" t="s">
        <v>52</v>
      </c>
      <c r="N90" s="507"/>
      <c r="O90" s="507"/>
      <c r="P90" s="507"/>
      <c r="Q90" s="508"/>
      <c r="R90" s="198"/>
    </row>
    <row r="91" spans="2:41" s="28" customFormat="1" ht="23.25" customHeight="1" x14ac:dyDescent="0.25">
      <c r="B91" s="522"/>
      <c r="C91" s="503" t="s">
        <v>129</v>
      </c>
      <c r="D91" s="504"/>
      <c r="E91" s="504"/>
      <c r="F91" s="504"/>
      <c r="G91" s="504"/>
      <c r="H91" s="504"/>
      <c r="I91" s="504"/>
      <c r="J91" s="505"/>
      <c r="K91" s="47">
        <v>52105</v>
      </c>
      <c r="L91" s="48">
        <f>V85</f>
        <v>0</v>
      </c>
      <c r="M91" s="506" t="s">
        <v>52</v>
      </c>
      <c r="N91" s="507"/>
      <c r="O91" s="507"/>
      <c r="P91" s="507"/>
      <c r="Q91" s="508"/>
      <c r="R91" s="198"/>
    </row>
    <row r="92" spans="2:41" s="28" customFormat="1" ht="23.25" customHeight="1" x14ac:dyDescent="0.25">
      <c r="B92" s="523"/>
      <c r="C92" s="509" t="s">
        <v>9</v>
      </c>
      <c r="D92" s="510"/>
      <c r="E92" s="510"/>
      <c r="F92" s="510"/>
      <c r="G92" s="510"/>
      <c r="H92" s="510"/>
      <c r="I92" s="510"/>
      <c r="J92" s="511"/>
      <c r="K92" s="47">
        <v>51212</v>
      </c>
      <c r="L92" s="48">
        <f>W85</f>
        <v>0</v>
      </c>
      <c r="M92" s="506" t="s">
        <v>52</v>
      </c>
      <c r="N92" s="507"/>
      <c r="O92" s="507"/>
      <c r="P92" s="507"/>
      <c r="Q92" s="508"/>
      <c r="R92" s="198"/>
    </row>
    <row r="93" spans="2:41" s="28" customFormat="1" ht="48" customHeight="1" x14ac:dyDescent="0.25">
      <c r="B93" s="521" t="s">
        <v>25</v>
      </c>
      <c r="C93" s="503" t="s">
        <v>4</v>
      </c>
      <c r="D93" s="504"/>
      <c r="E93" s="504"/>
      <c r="F93" s="504"/>
      <c r="G93" s="504"/>
      <c r="H93" s="504"/>
      <c r="I93" s="504"/>
      <c r="J93" s="505"/>
      <c r="K93" s="47">
        <v>51010</v>
      </c>
      <c r="L93" s="48">
        <f>X85</f>
        <v>0</v>
      </c>
      <c r="M93" s="512" t="s">
        <v>171</v>
      </c>
      <c r="N93" s="513"/>
      <c r="O93" s="513"/>
      <c r="P93" s="513"/>
      <c r="Q93" s="514"/>
      <c r="R93" s="198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</row>
    <row r="94" spans="2:41" s="28" customFormat="1" ht="48" customHeight="1" x14ac:dyDescent="0.25">
      <c r="B94" s="522"/>
      <c r="C94" s="503" t="s">
        <v>27</v>
      </c>
      <c r="D94" s="504"/>
      <c r="E94" s="504"/>
      <c r="F94" s="504"/>
      <c r="G94" s="504"/>
      <c r="H94" s="504"/>
      <c r="I94" s="504"/>
      <c r="J94" s="505"/>
      <c r="K94" s="47">
        <v>51610</v>
      </c>
      <c r="L94" s="65">
        <f>IF(Y85="XXX","V žádosti uveďte počet žáků a studentů",0)</f>
        <v>0</v>
      </c>
      <c r="M94" s="515"/>
      <c r="N94" s="516"/>
      <c r="O94" s="516"/>
      <c r="P94" s="516"/>
      <c r="Q94" s="517"/>
      <c r="R94" s="198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</row>
    <row r="95" spans="2:41" s="28" customFormat="1" ht="48" customHeight="1" x14ac:dyDescent="0.25">
      <c r="B95" s="522"/>
      <c r="C95" s="503" t="s">
        <v>28</v>
      </c>
      <c r="D95" s="504"/>
      <c r="E95" s="504"/>
      <c r="F95" s="504"/>
      <c r="G95" s="504"/>
      <c r="H95" s="504"/>
      <c r="I95" s="504"/>
      <c r="J95" s="505"/>
      <c r="K95" s="47">
        <v>51710</v>
      </c>
      <c r="L95" s="65">
        <f>IF(Z85="XXX","V žádosti uveďte počet žáků a studentů",0)</f>
        <v>0</v>
      </c>
      <c r="M95" s="515"/>
      <c r="N95" s="516"/>
      <c r="O95" s="516"/>
      <c r="P95" s="516"/>
      <c r="Q95" s="517"/>
      <c r="R95" s="198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</row>
    <row r="96" spans="2:41" s="28" customFormat="1" ht="45" customHeight="1" x14ac:dyDescent="0.25">
      <c r="B96" s="522"/>
      <c r="C96" s="503" t="s">
        <v>29</v>
      </c>
      <c r="D96" s="504"/>
      <c r="E96" s="504"/>
      <c r="F96" s="504"/>
      <c r="G96" s="504"/>
      <c r="H96" s="504"/>
      <c r="I96" s="504"/>
      <c r="J96" s="505"/>
      <c r="K96" s="47">
        <v>51510</v>
      </c>
      <c r="L96" s="65">
        <f>IF(AA85="XXX","V žádosti uveďte počet žáků a studentů",0)</f>
        <v>0</v>
      </c>
      <c r="M96" s="518"/>
      <c r="N96" s="519"/>
      <c r="O96" s="519"/>
      <c r="P96" s="519"/>
      <c r="Q96" s="520"/>
      <c r="R96" s="198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</row>
    <row r="97" spans="2:41" s="28" customFormat="1" ht="32.25" customHeight="1" x14ac:dyDescent="0.25">
      <c r="B97" s="523"/>
      <c r="C97" s="503" t="s">
        <v>8</v>
      </c>
      <c r="D97" s="504"/>
      <c r="E97" s="504"/>
      <c r="F97" s="504"/>
      <c r="G97" s="504"/>
      <c r="H97" s="504"/>
      <c r="I97" s="504"/>
      <c r="J97" s="505"/>
      <c r="K97" s="47">
        <v>52510</v>
      </c>
      <c r="L97" s="48">
        <f>AB85</f>
        <v>0</v>
      </c>
      <c r="M97" s="539" t="s">
        <v>170</v>
      </c>
      <c r="N97" s="540"/>
      <c r="O97" s="540"/>
      <c r="P97" s="540"/>
      <c r="Q97" s="541"/>
      <c r="R97" s="198"/>
    </row>
    <row r="98" spans="2:41" s="28" customFormat="1" ht="32.25" customHeight="1" thickBot="1" x14ac:dyDescent="0.3">
      <c r="B98" s="51" t="s">
        <v>26</v>
      </c>
      <c r="C98" s="542" t="s">
        <v>3</v>
      </c>
      <c r="D98" s="543"/>
      <c r="E98" s="543"/>
      <c r="F98" s="543"/>
      <c r="G98" s="543"/>
      <c r="H98" s="543"/>
      <c r="I98" s="543"/>
      <c r="J98" s="544"/>
      <c r="K98" s="52">
        <v>60000</v>
      </c>
      <c r="L98" s="53">
        <f>AC85</f>
        <v>0</v>
      </c>
      <c r="M98" s="545" t="s">
        <v>170</v>
      </c>
      <c r="N98" s="546"/>
      <c r="O98" s="546"/>
      <c r="P98" s="546"/>
      <c r="Q98" s="547"/>
      <c r="R98" s="198"/>
    </row>
    <row r="99" spans="2:41" s="28" customFormat="1" ht="18.75" customHeight="1" thickBot="1" x14ac:dyDescent="0.3">
      <c r="B99" s="40"/>
      <c r="C99" s="54"/>
      <c r="D99" s="41"/>
      <c r="E99" s="41"/>
      <c r="F99" s="42"/>
      <c r="G99" s="42"/>
      <c r="H99" s="196">
        <f>K99+L99+M99</f>
        <v>0</v>
      </c>
      <c r="I99" s="197"/>
      <c r="J99" s="197"/>
      <c r="K99" s="196">
        <f>Q61+Q63+Q65+Q69+Q73+Q77+Q81+Q11+Q13+Q15+Q17+Q23+Q25+Q27+Q31+Q35+Q39+Q43+Q45+Q47+Q49+Q53</f>
        <v>0</v>
      </c>
      <c r="L99" s="196">
        <f>Q57+Q59+Q75+Q79+Q83+Q19+Q21+Q37+Q41+Q51+Q55</f>
        <v>0</v>
      </c>
      <c r="M99" s="196">
        <f>Q67+Q71+Q29+Q33</f>
        <v>0</v>
      </c>
      <c r="N99" s="41"/>
      <c r="O99" s="41"/>
      <c r="P99" s="41"/>
      <c r="Q99" s="193"/>
      <c r="R99" s="198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</row>
    <row r="100" spans="2:41" s="28" customFormat="1" ht="30" customHeight="1" x14ac:dyDescent="0.25">
      <c r="B100" s="658" t="s">
        <v>51</v>
      </c>
      <c r="C100" s="659"/>
      <c r="D100" s="659"/>
      <c r="E100" s="659"/>
      <c r="F100" s="659"/>
      <c r="G100" s="659"/>
      <c r="H100" s="659"/>
      <c r="I100" s="659"/>
      <c r="J100" s="660"/>
      <c r="K100" s="210" t="s">
        <v>15</v>
      </c>
      <c r="L100" s="210" t="s">
        <v>130</v>
      </c>
      <c r="M100" s="211" t="s">
        <v>16</v>
      </c>
      <c r="N100" s="41"/>
      <c r="O100" s="41"/>
      <c r="P100" s="41"/>
      <c r="Q100" s="44"/>
      <c r="R100" s="198"/>
    </row>
    <row r="101" spans="2:41" s="28" customFormat="1" ht="30" customHeight="1" thickBot="1" x14ac:dyDescent="0.3">
      <c r="B101" s="661"/>
      <c r="C101" s="662"/>
      <c r="D101" s="662"/>
      <c r="E101" s="662"/>
      <c r="F101" s="662"/>
      <c r="G101" s="662"/>
      <c r="H101" s="662"/>
      <c r="I101" s="662"/>
      <c r="J101" s="663"/>
      <c r="K101" s="52">
        <f>IF(K99=0,0,ROUND(100-L101-M101,2))</f>
        <v>0</v>
      </c>
      <c r="L101" s="52">
        <f>IF(L99=0,0,IF(K99=0,ROUND(100-M101,2),ROUND(L99*100/H99,2)))</f>
        <v>0</v>
      </c>
      <c r="M101" s="56">
        <f>IF(M99=0,0,ROUND(M99*100/H99,2))</f>
        <v>0</v>
      </c>
      <c r="N101" s="41"/>
      <c r="O101" s="41"/>
      <c r="P101" s="41"/>
      <c r="Q101" s="44"/>
      <c r="R101" s="198"/>
    </row>
    <row r="102" spans="2:41" s="28" customFormat="1" ht="9" customHeight="1" x14ac:dyDescent="0.25">
      <c r="B102" s="40"/>
      <c r="C102" s="41"/>
      <c r="D102" s="41"/>
      <c r="E102" s="41"/>
      <c r="F102" s="41"/>
      <c r="G102" s="41"/>
      <c r="H102" s="41"/>
      <c r="I102" s="41"/>
      <c r="J102" s="43"/>
      <c r="K102" s="41"/>
      <c r="L102" s="41"/>
      <c r="M102" s="41"/>
      <c r="N102" s="41"/>
      <c r="O102" s="41"/>
      <c r="P102" s="41"/>
      <c r="Q102" s="193"/>
      <c r="R102" s="198"/>
    </row>
    <row r="103" spans="2:41" ht="9" customHeight="1" x14ac:dyDescent="0.25">
      <c r="B103" s="57"/>
      <c r="C103" s="58"/>
      <c r="D103" s="59"/>
      <c r="E103" s="59"/>
      <c r="F103" s="59"/>
      <c r="G103" s="59"/>
      <c r="H103" s="59"/>
      <c r="I103" s="59"/>
      <c r="J103" s="59"/>
      <c r="K103" s="41"/>
      <c r="L103" s="41"/>
      <c r="M103" s="41"/>
      <c r="N103" s="59"/>
      <c r="O103" s="59"/>
      <c r="P103" s="59"/>
      <c r="Q103" s="194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</row>
    <row r="104" spans="2:41" s="34" customFormat="1" ht="18.75" customHeight="1" x14ac:dyDescent="0.25">
      <c r="B104" s="62" t="s">
        <v>12</v>
      </c>
      <c r="C104" s="59"/>
      <c r="D104" s="59"/>
      <c r="E104" s="59"/>
      <c r="F104" s="59"/>
      <c r="G104" s="59"/>
      <c r="H104" s="59"/>
      <c r="I104" s="59"/>
      <c r="J104" s="60"/>
      <c r="K104" s="59"/>
      <c r="L104" s="59"/>
      <c r="M104" s="59"/>
      <c r="N104" s="59"/>
      <c r="O104" s="59"/>
      <c r="P104" s="59"/>
      <c r="Q104" s="61"/>
      <c r="R104" s="19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</row>
    <row r="105" spans="2:41" s="150" customFormat="1" ht="57.75" customHeight="1" x14ac:dyDescent="0.25">
      <c r="B105" s="149">
        <v>51610</v>
      </c>
      <c r="C105" s="516" t="s">
        <v>54</v>
      </c>
      <c r="D105" s="516"/>
      <c r="E105" s="516"/>
      <c r="F105" s="516"/>
      <c r="G105" s="516"/>
      <c r="H105" s="516"/>
      <c r="I105" s="516"/>
      <c r="J105" s="516"/>
      <c r="K105" s="516"/>
      <c r="L105" s="516"/>
      <c r="M105" s="516"/>
      <c r="N105" s="516"/>
      <c r="O105" s="516"/>
      <c r="P105" s="516"/>
      <c r="Q105" s="517"/>
      <c r="R105" s="19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</row>
    <row r="106" spans="2:41" s="150" customFormat="1" ht="58.5" customHeight="1" x14ac:dyDescent="0.25">
      <c r="B106" s="149">
        <v>51710</v>
      </c>
      <c r="C106" s="516" t="s">
        <v>53</v>
      </c>
      <c r="D106" s="516"/>
      <c r="E106" s="516"/>
      <c r="F106" s="516"/>
      <c r="G106" s="516"/>
      <c r="H106" s="516"/>
      <c r="I106" s="516"/>
      <c r="J106" s="516"/>
      <c r="K106" s="516"/>
      <c r="L106" s="516"/>
      <c r="M106" s="516"/>
      <c r="N106" s="516"/>
      <c r="O106" s="516"/>
      <c r="P106" s="516"/>
      <c r="Q106" s="517"/>
      <c r="R106" s="19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</row>
    <row r="107" spans="2:41" s="150" customFormat="1" ht="16.5" customHeight="1" x14ac:dyDescent="0.25">
      <c r="B107" s="149">
        <v>51510</v>
      </c>
      <c r="C107" s="516" t="s">
        <v>50</v>
      </c>
      <c r="D107" s="516"/>
      <c r="E107" s="516"/>
      <c r="F107" s="516"/>
      <c r="G107" s="516"/>
      <c r="H107" s="516"/>
      <c r="I107" s="516"/>
      <c r="J107" s="516"/>
      <c r="K107" s="516"/>
      <c r="L107" s="516"/>
      <c r="M107" s="516"/>
      <c r="N107" s="516"/>
      <c r="O107" s="516"/>
      <c r="P107" s="516"/>
      <c r="Q107" s="517"/>
      <c r="R107" s="19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</row>
    <row r="108" spans="2:41" s="150" customFormat="1" ht="18.75" customHeight="1" thickBot="1" x14ac:dyDescent="0.3">
      <c r="B108" s="151" t="s">
        <v>30</v>
      </c>
      <c r="C108" s="152"/>
      <c r="D108" s="152"/>
      <c r="E108" s="152"/>
      <c r="F108" s="152"/>
      <c r="G108" s="152"/>
      <c r="H108" s="152"/>
      <c r="I108" s="152"/>
      <c r="J108" s="153"/>
      <c r="K108" s="152"/>
      <c r="L108" s="152"/>
      <c r="M108" s="152"/>
      <c r="N108" s="152"/>
      <c r="O108" s="152"/>
      <c r="P108" s="152"/>
      <c r="Q108" s="154"/>
      <c r="R108" s="19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</row>
  </sheetData>
  <sheetProtection algorithmName="SHA-512" hashValue="DDUv3o2drKZoWwiZadnPp9olat/3gDiJZahX1B+CDHWvMUlXcOsNMhIIb1SKfy4yIyIrwaXnbwlwQr20zTbxjg==" saltValue="AzPZqk2DBJIToUstVW3bQQ==" spinCount="100000" sheet="1" objects="1" scenarios="1"/>
  <mergeCells count="132">
    <mergeCell ref="Q2:Q7"/>
    <mergeCell ref="K11:M11"/>
    <mergeCell ref="K13:M13"/>
    <mergeCell ref="K15:M15"/>
    <mergeCell ref="K17:M17"/>
    <mergeCell ref="K2:M7"/>
    <mergeCell ref="N2:N7"/>
    <mergeCell ref="O2:O7"/>
    <mergeCell ref="K81:M81"/>
    <mergeCell ref="K73:M73"/>
    <mergeCell ref="K19:M19"/>
    <mergeCell ref="K21:M21"/>
    <mergeCell ref="K43:M43"/>
    <mergeCell ref="K45:M45"/>
    <mergeCell ref="K47:M47"/>
    <mergeCell ref="K29:M29"/>
    <mergeCell ref="K31:M31"/>
    <mergeCell ref="K33:M33"/>
    <mergeCell ref="K35:M35"/>
    <mergeCell ref="K37:M37"/>
    <mergeCell ref="B100:J101"/>
    <mergeCell ref="K84:M84"/>
    <mergeCell ref="K9:M9"/>
    <mergeCell ref="C53:J53"/>
    <mergeCell ref="C55:J55"/>
    <mergeCell ref="B9:J9"/>
    <mergeCell ref="B10:J10"/>
    <mergeCell ref="C37:J37"/>
    <mergeCell ref="C39:J39"/>
    <mergeCell ref="C41:J41"/>
    <mergeCell ref="C43:J43"/>
    <mergeCell ref="C51:J51"/>
    <mergeCell ref="C27:J27"/>
    <mergeCell ref="C29:J29"/>
    <mergeCell ref="C31:J31"/>
    <mergeCell ref="C33:J33"/>
    <mergeCell ref="C35:J35"/>
    <mergeCell ref="C17:J17"/>
    <mergeCell ref="C19:J19"/>
    <mergeCell ref="C21:J21"/>
    <mergeCell ref="C23:J23"/>
    <mergeCell ref="C25:J25"/>
    <mergeCell ref="K83:M83"/>
    <mergeCell ref="K65:M65"/>
    <mergeCell ref="C81:J81"/>
    <mergeCell ref="C83:J83"/>
    <mergeCell ref="B93:B97"/>
    <mergeCell ref="B88:B92"/>
    <mergeCell ref="C98:J98"/>
    <mergeCell ref="C97:J97"/>
    <mergeCell ref="C96:J96"/>
    <mergeCell ref="C95:J95"/>
    <mergeCell ref="C94:J94"/>
    <mergeCell ref="C93:J93"/>
    <mergeCell ref="C92:J92"/>
    <mergeCell ref="C91:J91"/>
    <mergeCell ref="C90:J90"/>
    <mergeCell ref="C89:J89"/>
    <mergeCell ref="C88:J88"/>
    <mergeCell ref="C87:J87"/>
    <mergeCell ref="B1:D1"/>
    <mergeCell ref="C61:J61"/>
    <mergeCell ref="C63:J63"/>
    <mergeCell ref="C59:J59"/>
    <mergeCell ref="K57:M57"/>
    <mergeCell ref="C57:J57"/>
    <mergeCell ref="K59:M59"/>
    <mergeCell ref="K61:M61"/>
    <mergeCell ref="K63:M63"/>
    <mergeCell ref="D4:D5"/>
    <mergeCell ref="E4:E5"/>
    <mergeCell ref="F4:F5"/>
    <mergeCell ref="G4:G5"/>
    <mergeCell ref="H4:H5"/>
    <mergeCell ref="B3:J3"/>
    <mergeCell ref="C11:J11"/>
    <mergeCell ref="C45:J45"/>
    <mergeCell ref="C47:J47"/>
    <mergeCell ref="C49:J49"/>
    <mergeCell ref="K56:M56"/>
    <mergeCell ref="K49:M49"/>
    <mergeCell ref="K51:M51"/>
    <mergeCell ref="C13:J13"/>
    <mergeCell ref="C15:J15"/>
    <mergeCell ref="AC2:AC7"/>
    <mergeCell ref="C75:J75"/>
    <mergeCell ref="C77:J77"/>
    <mergeCell ref="C79:J79"/>
    <mergeCell ref="C65:J65"/>
    <mergeCell ref="C67:J67"/>
    <mergeCell ref="C69:J69"/>
    <mergeCell ref="C71:J71"/>
    <mergeCell ref="C73:J73"/>
    <mergeCell ref="K10:M10"/>
    <mergeCell ref="K75:M75"/>
    <mergeCell ref="K77:M77"/>
    <mergeCell ref="K79:M79"/>
    <mergeCell ref="G6:G7"/>
    <mergeCell ref="K53:M53"/>
    <mergeCell ref="K55:M55"/>
    <mergeCell ref="K23:M23"/>
    <mergeCell ref="K25:M25"/>
    <mergeCell ref="K27:M27"/>
    <mergeCell ref="K39:M39"/>
    <mergeCell ref="K41:M41"/>
    <mergeCell ref="K67:M67"/>
    <mergeCell ref="K69:M69"/>
    <mergeCell ref="K71:M71"/>
    <mergeCell ref="M98:Q98"/>
    <mergeCell ref="M93:Q96"/>
    <mergeCell ref="C105:Q105"/>
    <mergeCell ref="C106:Q106"/>
    <mergeCell ref="C107:Q107"/>
    <mergeCell ref="S8:W8"/>
    <mergeCell ref="X8:AB8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M87:Q87"/>
    <mergeCell ref="M88:Q88"/>
    <mergeCell ref="M89:Q89"/>
    <mergeCell ref="M90:Q90"/>
    <mergeCell ref="M91:Q91"/>
    <mergeCell ref="M92:Q92"/>
    <mergeCell ref="M97:Q97"/>
  </mergeCells>
  <conditionalFormatting sqref="K101:M101">
    <cfRule type="cellIs" dxfId="44" priority="259" operator="greaterThan">
      <formula>0</formula>
    </cfRule>
  </conditionalFormatting>
  <conditionalFormatting sqref="D6:E7">
    <cfRule type="cellIs" dxfId="43" priority="275" operator="greaterThan">
      <formula>2000</formula>
    </cfRule>
  </conditionalFormatting>
  <conditionalFormatting sqref="M100">
    <cfRule type="expression" dxfId="42" priority="438">
      <formula>$M$101&gt;0</formula>
    </cfRule>
  </conditionalFormatting>
  <conditionalFormatting sqref="L100">
    <cfRule type="expression" dxfId="41" priority="441">
      <formula>$L$101&gt;0</formula>
    </cfRule>
  </conditionalFormatting>
  <conditionalFormatting sqref="K100">
    <cfRule type="expression" dxfId="40" priority="442">
      <formula>$K$101&gt;0</formula>
    </cfRule>
  </conditionalFormatting>
  <conditionalFormatting sqref="O13 O33 O45 O29 O17 O15 O11">
    <cfRule type="expression" dxfId="39" priority="447">
      <formula>$F$6="Ano"</formula>
    </cfRule>
  </conditionalFormatting>
  <conditionalFormatting sqref="K56:Q56 K9:Q9">
    <cfRule type="expression" dxfId="38" priority="454" stopIfTrue="1">
      <formula>$Q$56&gt;$H$6</formula>
    </cfRule>
    <cfRule type="expression" dxfId="37" priority="456">
      <formula>$Q$56&gt;$G$6</formula>
    </cfRule>
  </conditionalFormatting>
  <conditionalFormatting sqref="K84:Q84 K10:Q10">
    <cfRule type="expression" dxfId="36" priority="460" stopIfTrue="1">
      <formula>$Q$84&gt;$H$7</formula>
    </cfRule>
    <cfRule type="expression" dxfId="35" priority="462">
      <formula>$Q$84&gt;$G$6</formula>
    </cfRule>
  </conditionalFormatting>
  <conditionalFormatting sqref="D6:E6">
    <cfRule type="expression" dxfId="34" priority="463">
      <formula>$P$6=1</formula>
    </cfRule>
  </conditionalFormatting>
  <conditionalFormatting sqref="O45">
    <cfRule type="expression" dxfId="33" priority="15">
      <formula>$O$45=1</formula>
    </cfRule>
  </conditionalFormatting>
  <conditionalFormatting sqref="O57">
    <cfRule type="cellIs" dxfId="32" priority="14" operator="between">
      <formula>1</formula>
      <formula>11</formula>
    </cfRule>
  </conditionalFormatting>
  <conditionalFormatting sqref="O11">
    <cfRule type="cellIs" dxfId="31" priority="12" operator="between">
      <formula>1</formula>
      <formula>11</formula>
    </cfRule>
  </conditionalFormatting>
  <conditionalFormatting sqref="O13">
    <cfRule type="cellIs" dxfId="30" priority="11" operator="between">
      <formula>1</formula>
      <formula>11</formula>
    </cfRule>
  </conditionalFormatting>
  <conditionalFormatting sqref="O15">
    <cfRule type="cellIs" dxfId="29" priority="10" operator="between">
      <formula>1</formula>
      <formula>11</formula>
    </cfRule>
  </conditionalFormatting>
  <conditionalFormatting sqref="O17">
    <cfRule type="cellIs" dxfId="28" priority="9" operator="between">
      <formula>1</formula>
      <formula>11</formula>
    </cfRule>
  </conditionalFormatting>
  <conditionalFormatting sqref="O19">
    <cfRule type="cellIs" dxfId="27" priority="8" operator="between">
      <formula>1</formula>
      <formula>11</formula>
    </cfRule>
  </conditionalFormatting>
  <conditionalFormatting sqref="D7:E7">
    <cfRule type="expression" dxfId="26" priority="482">
      <formula>$P$7=1</formula>
    </cfRule>
  </conditionalFormatting>
  <conditionalFormatting sqref="H6:H8">
    <cfRule type="expression" dxfId="25" priority="6">
      <formula>$H$8&gt;5000000</formula>
    </cfRule>
  </conditionalFormatting>
  <conditionalFormatting sqref="K9:Q9 K56:Q56">
    <cfRule type="expression" dxfId="24" priority="2">
      <formula>AND($Q$9&lt;$G$6,$D$6+$E$6&gt;0)</formula>
    </cfRule>
  </conditionalFormatting>
  <conditionalFormatting sqref="K10:Q10 K84:Q84">
    <cfRule type="expression" dxfId="23" priority="1">
      <formula>AND($Q$10&lt;$G$6,$D$7+$E$7&gt;0)</formula>
    </cfRule>
  </conditionalFormatting>
  <dataValidations count="8">
    <dataValidation type="list" allowBlank="1" showInputMessage="1" showErrorMessage="1" sqref="F6">
      <formula1>"Ano,Ne"</formula1>
    </dataValidation>
    <dataValidation type="whole" allowBlank="1" showInputMessage="1" showErrorMessage="1" sqref="O60:O83 O58 O12 O14 O16 O18 O20 O22:O44 O46:O55">
      <formula1>0</formula1>
      <formula2>999999</formula2>
    </dataValidation>
    <dataValidation type="whole" allowBlank="1" showInputMessage="1" showErrorMessage="1" prompt="nejméně 12" sqref="O57 O15 O17 O13 O11">
      <formula1>0</formula1>
      <formula2>1000</formula2>
    </dataValidation>
    <dataValidation type="whole" allowBlank="1" showInputMessage="1" showErrorMessage="1" sqref="D6:E7">
      <formula1>0</formula1>
      <formula2>3000</formula2>
    </dataValidation>
    <dataValidation type="whole" allowBlank="1" showInputMessage="1" showErrorMessage="1" prompt="nejméně 12" sqref="O19">
      <formula1>0</formula1>
      <formula2>999999</formula2>
    </dataValidation>
    <dataValidation type="whole" allowBlank="1" showInputMessage="1" showErrorMessage="1" prompt="nejméně 2" sqref="O45">
      <formula1>0</formula1>
      <formula2>999999</formula2>
    </dataValidation>
    <dataValidation type="whole" allowBlank="1" showErrorMessage="1" sqref="O21">
      <formula1>0</formula1>
      <formula2>999999</formula2>
    </dataValidation>
    <dataValidation type="whole" allowBlank="1" showErrorMessage="1" sqref="O59">
      <formula1>0</formula1>
      <formula2>1000</formula2>
    </dataValidation>
  </dataValidations>
  <hyperlinks>
    <hyperlink ref="B1:D1" location="'Hlavní strana'!A1" display="zpět na hlavní stranu"/>
  </hyperlinks>
  <pageMargins left="0.31496062992125984" right="0.31496062992125984" top="0.39370078740157483" bottom="0.19685039370078741" header="0.31496062992125984" footer="0.31496062992125984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15OPMSMT0001-28-53435</_dlc_DocId>
    <_dlc_DocIdUrl xmlns="0104a4cd-1400-468e-be1b-c7aad71d7d5a">
      <Url>http://op.msmt.cz/_layouts/15/DocIdRedir.aspx?ID=15OPMSMT0001-28-53435</Url>
      <Description>15OPMSMT0001-28-53435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6C8507-BCC9-4E6E-BD00-00A048FE828A}"/>
</file>

<file path=customXml/itemProps2.xml><?xml version="1.0" encoding="utf-8"?>
<ds:datastoreItem xmlns:ds="http://schemas.openxmlformats.org/officeDocument/2006/customXml" ds:itemID="{D73C99A6-EF12-418B-A7F2-579A51064C63}"/>
</file>

<file path=customXml/itemProps3.xml><?xml version="1.0" encoding="utf-8"?>
<ds:datastoreItem xmlns:ds="http://schemas.openxmlformats.org/officeDocument/2006/customXml" ds:itemID="{C859113F-06FA-4342-9518-4179D04011EB}"/>
</file>

<file path=customXml/itemProps4.xml><?xml version="1.0" encoding="utf-8"?>
<ds:datastoreItem xmlns:ds="http://schemas.openxmlformats.org/officeDocument/2006/customXml" ds:itemID="{4E2BB4BE-5D38-4B52-B3FB-02A316D185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Hlavní strana</vt:lpstr>
      <vt:lpstr>SŠ</vt:lpstr>
      <vt:lpstr>VOŠ</vt:lpstr>
      <vt:lpstr>SŠ + VOŠ</vt:lpstr>
      <vt:lpstr>SŠ!Názvy_tisku</vt:lpstr>
      <vt:lpstr>'SŠ + VOŠ'!Názvy_tisku</vt:lpstr>
      <vt:lpstr>VOŠ!Názvy_tisku</vt:lpstr>
      <vt:lpstr>'Hlavní strana'!Oblast_tisku</vt:lpstr>
      <vt:lpstr>SŠ!Oblast_tisku</vt:lpstr>
      <vt:lpstr>'SŠ + VOŠ'!Oblast_tisku</vt:lpstr>
      <vt:lpstr>VOŠ!Oblast_tisku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KALKULAČKA_OPVVV</dc:title>
  <dc:creator>Soběslavská Jana</dc:creator>
  <cp:keywords>OPVVV</cp:keywords>
  <dc:description/>
  <cp:lastModifiedBy>Soběslavská Jana</cp:lastModifiedBy>
  <cp:lastPrinted>2016-12-20T13:09:07Z</cp:lastPrinted>
  <dcterms:created xsi:type="dcterms:W3CDTF">2016-02-29T09:42:03Z</dcterms:created>
  <dcterms:modified xsi:type="dcterms:W3CDTF">2017-03-17T13:38:24Z</dcterms:modified>
  <cp:contentStatus>_final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18c7e309-472b-4a9d-b165-f40790c4e526</vt:lpwstr>
  </property>
</Properties>
</file>